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xml"/>
  <Override PartName="/xl/charts/chart10.xml" ContentType="application/vnd.openxmlformats-officedocument.drawingml.chart+xml"/>
  <Override PartName="/xl/drawings/drawing12.xml" ContentType="application/vnd.openxmlformats-officedocument.drawing+xml"/>
  <Override PartName="/xl/charts/chart11.xml" ContentType="application/vnd.openxmlformats-officedocument.drawingml.chart+xml"/>
  <Override PartName="/xl/drawings/drawing13.xml" ContentType="application/vnd.openxmlformats-officedocument.drawing+xml"/>
  <Override PartName="/xl/charts/chart12.xml" ContentType="application/vnd.openxmlformats-officedocument.drawingml.chart+xml"/>
  <Override PartName="/xl/drawings/drawing14.xml" ContentType="application/vnd.openxmlformats-officedocument.drawing+xml"/>
  <Override PartName="/xl/charts/chart13.xml" ContentType="application/vnd.openxmlformats-officedocument.drawingml.chart+xml"/>
  <Override PartName="/xl/drawings/drawing15.xml" ContentType="application/vnd.openxmlformats-officedocument.drawing+xml"/>
  <Override PartName="/xl/charts/chart14.xml" ContentType="application/vnd.openxmlformats-officedocument.drawingml.chart+xml"/>
  <Override PartName="/xl/drawings/drawing16.xml" ContentType="application/vnd.openxmlformats-officedocument.drawing+xml"/>
  <Override PartName="/xl/charts/chart15.xml" ContentType="application/vnd.openxmlformats-officedocument.drawingml.chart+xml"/>
  <Override PartName="/xl/drawings/drawing17.xml" ContentType="application/vnd.openxmlformats-officedocument.drawing+xml"/>
  <Override PartName="/xl/charts/chart16.xml" ContentType="application/vnd.openxmlformats-officedocument.drawingml.chart+xml"/>
  <Override PartName="/xl/drawings/drawing18.xml" ContentType="application/vnd.openxmlformats-officedocument.drawing+xml"/>
  <Override PartName="/xl/charts/chart17.xml" ContentType="application/vnd.openxmlformats-officedocument.drawingml.chart+xml"/>
  <Override PartName="/xl/drawings/drawing19.xml" ContentType="application/vnd.openxmlformats-officedocument.drawing+xml"/>
  <Override PartName="/xl/charts/chart18.xml" ContentType="application/vnd.openxmlformats-officedocument.drawingml.chart+xml"/>
  <Override PartName="/xl/drawings/drawing20.xml" ContentType="application/vnd.openxmlformats-officedocument.drawing+xml"/>
  <Override PartName="/xl/charts/chart19.xml" ContentType="application/vnd.openxmlformats-officedocument.drawingml.chart+xml"/>
  <Override PartName="/xl/drawings/drawing21.xml" ContentType="application/vnd.openxmlformats-officedocument.drawing+xml"/>
  <Override PartName="/xl/charts/chart20.xml" ContentType="application/vnd.openxmlformats-officedocument.drawingml.chart+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xml"/>
  <Override PartName="/xl/charts/chart22.xml" ContentType="application/vnd.openxmlformats-officedocument.drawingml.chart+xml"/>
  <Override PartName="/xl/drawings/drawing24.xml" ContentType="application/vnd.openxmlformats-officedocument.drawing+xml"/>
  <Override PartName="/xl/charts/chart2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autoCompressPictures="0"/>
  <mc:AlternateContent xmlns:mc="http://schemas.openxmlformats.org/markup-compatibility/2006">
    <mc:Choice Requires="x15">
      <x15ac:absPath xmlns:x15ac="http://schemas.microsoft.com/office/spreadsheetml/2010/11/ac" url="C:\Users\Staff\Downloads\"/>
    </mc:Choice>
  </mc:AlternateContent>
  <xr:revisionPtr revIDLastSave="0" documentId="13_ncr:1_{85148EF3-89B7-4595-AFFD-D05FFA5FB7CB}" xr6:coauthVersionLast="47" xr6:coauthVersionMax="47" xr10:uidLastSave="{00000000-0000-0000-0000-000000000000}"/>
  <bookViews>
    <workbookView xWindow="15" yWindow="15" windowWidth="19200" windowHeight="13995" tabRatio="956" xr2:uid="{00000000-000D-0000-FFFF-FFFF00000000}"/>
  </bookViews>
  <sheets>
    <sheet name="Contents" sheetId="125" r:id="rId1"/>
    <sheet name="Table 1" sheetId="24" r:id="rId2"/>
    <sheet name="Table 2" sheetId="11" r:id="rId3"/>
    <sheet name="Table 3" sheetId="10" r:id="rId4"/>
    <sheet name="Table 4" sheetId="12" r:id="rId5"/>
    <sheet name="Table 5" sheetId="20" r:id="rId6"/>
    <sheet name="Table 6" sheetId="19" r:id="rId7"/>
    <sheet name="Table 7" sheetId="56" r:id="rId8"/>
    <sheet name="Table 8" sheetId="21" r:id="rId9"/>
    <sheet name="Table 9" sheetId="17" r:id="rId10"/>
    <sheet name="Table 10" sheetId="22" r:id="rId11"/>
    <sheet name="Table 11" sheetId="35" r:id="rId12"/>
    <sheet name="Table 12" sheetId="40" r:id="rId13"/>
    <sheet name="Table 13" sheetId="41" r:id="rId14"/>
    <sheet name="Table 14" sheetId="42" r:id="rId15"/>
    <sheet name="Table 15" sheetId="43" r:id="rId16"/>
    <sheet name="Table 16" sheetId="14" r:id="rId17"/>
    <sheet name="Table 17" sheetId="84" r:id="rId18"/>
    <sheet name="Table 18" sheetId="85" r:id="rId19"/>
    <sheet name="Table 19" sheetId="86" r:id="rId20"/>
    <sheet name="Table 20" sheetId="87" r:id="rId21"/>
    <sheet name="Table 21" sheetId="126" r:id="rId22"/>
    <sheet name="Table 22" sheetId="127" r:id="rId23"/>
    <sheet name="Table 23" sheetId="124" r:id="rId24"/>
    <sheet name="Table 24" sheetId="95" r:id="rId25"/>
    <sheet name="Table 25" sheetId="96" r:id="rId26"/>
    <sheet name="Table 26" sheetId="97" r:id="rId27"/>
    <sheet name="Table 27" sheetId="98" r:id="rId28"/>
    <sheet name="Table 28" sheetId="99" r:id="rId29"/>
    <sheet name="Table 29" sheetId="100" r:id="rId30"/>
    <sheet name="Figure 1" sheetId="101" r:id="rId31"/>
    <sheet name="Figure 2" sheetId="103" r:id="rId32"/>
    <sheet name="Figure 3" sheetId="104" r:id="rId33"/>
    <sheet name="Figure 4" sheetId="105" r:id="rId34"/>
    <sheet name="Figure 5" sheetId="106" r:id="rId35"/>
    <sheet name="Figure 6" sheetId="107" r:id="rId36"/>
    <sheet name="Figure 7" sheetId="108" r:id="rId37"/>
    <sheet name="Figure 8" sheetId="109" r:id="rId38"/>
    <sheet name="Figure 9" sheetId="110" r:id="rId39"/>
    <sheet name="Figure 10" sheetId="111" r:id="rId40"/>
    <sheet name="Figure 11" sheetId="112" r:id="rId41"/>
    <sheet name="Figure 12" sheetId="113" r:id="rId42"/>
    <sheet name="Figure 13" sheetId="123" r:id="rId43"/>
    <sheet name="Figure 14" sheetId="115" r:id="rId44"/>
    <sheet name="Figure 15" sheetId="116" r:id="rId45"/>
    <sheet name="Figure 16" sheetId="117" r:id="rId46"/>
    <sheet name="Figure 17" sheetId="118" r:id="rId47"/>
    <sheet name="Figure 18" sheetId="119" r:id="rId48"/>
    <sheet name="Figure 19" sheetId="120" r:id="rId49"/>
    <sheet name="Figure 20" sheetId="121" r:id="rId50"/>
    <sheet name="Figure 21" sheetId="122" r:id="rId51"/>
    <sheet name="Figure 22" sheetId="129" r:id="rId52"/>
    <sheet name="Figure 23" sheetId="132" r:id="rId5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6" i="84" l="1"/>
  <c r="Z15" i="84"/>
  <c r="Z13" i="84"/>
  <c r="Z12" i="84"/>
  <c r="T13" i="84"/>
  <c r="Y12" i="84"/>
  <c r="X12" i="84"/>
  <c r="W12" i="84"/>
  <c r="V12" i="84"/>
  <c r="U12" i="84"/>
  <c r="T12" i="84"/>
  <c r="Y7" i="84"/>
  <c r="X7" i="84"/>
  <c r="W7" i="84"/>
  <c r="V7" i="84"/>
  <c r="U7" i="84"/>
  <c r="T7" i="84"/>
  <c r="AA12" i="84" l="1"/>
  <c r="S6" i="86"/>
  <c r="K7" i="85"/>
  <c r="R7" i="85"/>
  <c r="R12" i="85" l="1"/>
  <c r="W12" i="86" l="1"/>
  <c r="V12" i="86"/>
  <c r="U12" i="86"/>
  <c r="T12" i="86"/>
  <c r="S12" i="86"/>
  <c r="R16" i="85"/>
  <c r="P16" i="85"/>
  <c r="P12" i="85" l="1"/>
  <c r="R13" i="85" l="1"/>
  <c r="P13" i="85"/>
  <c r="T41" i="87"/>
  <c r="U41" i="87"/>
  <c r="V41" i="87"/>
  <c r="W41" i="87"/>
  <c r="X41" i="87"/>
  <c r="Y41" i="87"/>
  <c r="Z41" i="87"/>
  <c r="AA41" i="87"/>
  <c r="W40" i="87" l="1"/>
  <c r="X40" i="87"/>
  <c r="Y40" i="87"/>
  <c r="Z40" i="87"/>
  <c r="AA40" i="87"/>
  <c r="X38" i="87"/>
  <c r="Y38" i="87"/>
  <c r="Z38" i="87"/>
  <c r="AA38" i="87"/>
  <c r="W38" i="87"/>
  <c r="V40" i="87"/>
  <c r="V38" i="87"/>
  <c r="T38" i="87"/>
  <c r="U38" i="87"/>
  <c r="T40" i="87"/>
  <c r="U40" i="87"/>
  <c r="S39" i="87"/>
  <c r="S40" i="87"/>
  <c r="S41" i="87"/>
  <c r="S38" i="87"/>
  <c r="V25" i="87" l="1"/>
  <c r="AB25" i="87" s="1"/>
  <c r="AF38" i="86"/>
  <c r="W38" i="86"/>
  <c r="V38" i="86"/>
  <c r="U38" i="86"/>
  <c r="T38" i="86"/>
  <c r="S38" i="86"/>
  <c r="R39" i="85"/>
  <c r="O39" i="85"/>
  <c r="R38" i="85"/>
  <c r="P38" i="85"/>
  <c r="S38" i="85" s="1"/>
  <c r="S39" i="85" l="1"/>
  <c r="Z7" i="84" l="1"/>
  <c r="S7" i="84"/>
  <c r="S20" i="87"/>
  <c r="AB20" i="87" s="1"/>
  <c r="S19" i="87"/>
  <c r="AB19" i="87" s="1"/>
  <c r="S18" i="87"/>
  <c r="AB18" i="87" s="1"/>
  <c r="S17" i="87"/>
  <c r="AB17" i="87" s="1"/>
  <c r="S16" i="87"/>
  <c r="AB16" i="87" s="1"/>
  <c r="AB15" i="87"/>
  <c r="V16" i="84"/>
  <c r="AB14" i="87"/>
  <c r="V15" i="84"/>
  <c r="S13" i="87"/>
  <c r="AB13" i="87" s="1"/>
  <c r="V13" i="84"/>
  <c r="AB12" i="87"/>
  <c r="V14" i="84"/>
  <c r="S10" i="87"/>
  <c r="V11" i="84"/>
  <c r="Z10" i="84"/>
  <c r="Q9" i="87"/>
  <c r="V10" i="84"/>
  <c r="S8" i="87"/>
  <c r="V8" i="87"/>
  <c r="AA8" i="87"/>
  <c r="Q8" i="87"/>
  <c r="V9" i="84"/>
  <c r="S7" i="87"/>
  <c r="V8" i="84"/>
  <c r="R6" i="86"/>
  <c r="AF6" i="86" s="1"/>
  <c r="S5" i="87"/>
  <c r="AB5" i="87" s="1"/>
  <c r="V5" i="84"/>
  <c r="R20" i="86"/>
  <c r="AF20" i="86" s="1"/>
  <c r="P20" i="86"/>
  <c r="R19" i="86"/>
  <c r="AF19" i="86" s="1"/>
  <c r="P19" i="86"/>
  <c r="R18" i="86"/>
  <c r="AF18" i="86" s="1"/>
  <c r="P18" i="86"/>
  <c r="R17" i="86"/>
  <c r="AF17" i="86" s="1"/>
  <c r="P17" i="86"/>
  <c r="R16" i="86"/>
  <c r="AF16" i="86" s="1"/>
  <c r="P16" i="86"/>
  <c r="AF14" i="86"/>
  <c r="R13" i="86"/>
  <c r="AF13" i="86" s="1"/>
  <c r="P13" i="86"/>
  <c r="AA12" i="86"/>
  <c r="AF12" i="86"/>
  <c r="AF11" i="86"/>
  <c r="S10" i="86"/>
  <c r="X10" i="86"/>
  <c r="R10" i="86"/>
  <c r="P10" i="86"/>
  <c r="P9" i="86"/>
  <c r="S8" i="86"/>
  <c r="U8" i="86" s="1"/>
  <c r="R8" i="86"/>
  <c r="AA8" i="86"/>
  <c r="P8" i="86"/>
  <c r="R7" i="86"/>
  <c r="AF7" i="86" s="1"/>
  <c r="P7" i="86"/>
  <c r="P6" i="86"/>
  <c r="R5" i="86"/>
  <c r="AF5" i="86" s="1"/>
  <c r="P5" i="86"/>
  <c r="O31" i="85"/>
  <c r="N30" i="85"/>
  <c r="N31" i="85" s="1"/>
  <c r="T5" i="84"/>
  <c r="N27" i="85" s="1"/>
  <c r="N28" i="85" s="1"/>
  <c r="M21" i="85"/>
  <c r="S21" i="85" s="1"/>
  <c r="K21" i="85"/>
  <c r="M20" i="85"/>
  <c r="K20" i="85"/>
  <c r="M19" i="85"/>
  <c r="S19" i="85" s="1"/>
  <c r="K19" i="85"/>
  <c r="M18" i="85"/>
  <c r="K18" i="85"/>
  <c r="M17" i="85"/>
  <c r="S17" i="85" s="1"/>
  <c r="K17" i="85"/>
  <c r="M14" i="85"/>
  <c r="S14" i="85" s="1"/>
  <c r="K14" i="85"/>
  <c r="M11" i="85"/>
  <c r="S11" i="85" s="1"/>
  <c r="K11" i="85"/>
  <c r="M10" i="85"/>
  <c r="N10" i="85" s="1"/>
  <c r="K10" i="85"/>
  <c r="P9" i="85"/>
  <c r="R9" i="85"/>
  <c r="M9" i="85"/>
  <c r="K9" i="85"/>
  <c r="R8" i="85"/>
  <c r="M8" i="85"/>
  <c r="K8" i="85"/>
  <c r="M6" i="85"/>
  <c r="S6" i="85" s="1"/>
  <c r="K6" i="85"/>
  <c r="R5" i="85"/>
  <c r="M5" i="85"/>
  <c r="K5" i="85"/>
  <c r="U55" i="84"/>
  <c r="U56" i="84"/>
  <c r="R48" i="84"/>
  <c r="R47" i="84"/>
  <c r="R46" i="84"/>
  <c r="R45" i="84"/>
  <c r="R44" i="84"/>
  <c r="R41" i="84"/>
  <c r="X38" i="84"/>
  <c r="U11" i="84" s="1"/>
  <c r="U38" i="84"/>
  <c r="Y11" i="84" s="1"/>
  <c r="T38" i="84"/>
  <c r="T11" i="84" s="1"/>
  <c r="R38" i="84"/>
  <c r="R37" i="84"/>
  <c r="R36" i="84"/>
  <c r="R35" i="84"/>
  <c r="R34" i="84"/>
  <c r="R33" i="84"/>
  <c r="R32" i="84"/>
  <c r="U16" i="84"/>
  <c r="W16" i="84"/>
  <c r="Y16" i="84"/>
  <c r="U15" i="84"/>
  <c r="W15" i="84"/>
  <c r="Y15" i="84"/>
  <c r="U14" i="84"/>
  <c r="W14" i="84"/>
  <c r="Y14" i="84"/>
  <c r="U13" i="84"/>
  <c r="W13" i="84"/>
  <c r="Y13" i="84"/>
  <c r="U10" i="84"/>
  <c r="W10" i="84"/>
  <c r="Y10" i="84"/>
  <c r="U9" i="84"/>
  <c r="W9" i="84"/>
  <c r="Y9" i="84"/>
  <c r="U8" i="84"/>
  <c r="W8" i="84"/>
  <c r="Y8" i="84"/>
  <c r="U5" i="84"/>
  <c r="W5" i="84"/>
  <c r="Y5" i="84"/>
  <c r="V18" i="84"/>
  <c r="AA18" i="84" s="1"/>
  <c r="Y18" i="84"/>
  <c r="X18" i="84"/>
  <c r="W18" i="84"/>
  <c r="U18" i="84"/>
  <c r="T18" i="84"/>
  <c r="V17" i="84"/>
  <c r="AA17" i="84" s="1"/>
  <c r="Y17" i="84"/>
  <c r="X17" i="84"/>
  <c r="W17" i="84"/>
  <c r="U17" i="84"/>
  <c r="T17" i="84"/>
  <c r="X16" i="84"/>
  <c r="T16" i="84"/>
  <c r="AA15" i="84"/>
  <c r="X15" i="84"/>
  <c r="T15" i="84"/>
  <c r="X14" i="84"/>
  <c r="T14" i="84"/>
  <c r="X13" i="84"/>
  <c r="AA11" i="84"/>
  <c r="X10" i="84"/>
  <c r="T10" i="84"/>
  <c r="X9" i="84"/>
  <c r="T9" i="84"/>
  <c r="AA8" i="84"/>
  <c r="X8" i="84"/>
  <c r="T8" i="84"/>
  <c r="Y6" i="84"/>
  <c r="X6" i="84"/>
  <c r="W6" i="84"/>
  <c r="V6" i="84"/>
  <c r="U6" i="84"/>
  <c r="T6" i="84"/>
  <c r="X5" i="84"/>
  <c r="V8" i="86" l="1"/>
  <c r="AA5" i="84"/>
  <c r="AA13" i="84"/>
  <c r="M7" i="85"/>
  <c r="AA7" i="84"/>
  <c r="AB10" i="87"/>
  <c r="AB8" i="87"/>
  <c r="Q10" i="85"/>
  <c r="S5" i="85"/>
  <c r="AA9" i="84"/>
  <c r="AF15" i="86"/>
  <c r="AA14" i="84"/>
  <c r="AF10" i="86"/>
  <c r="AB12" i="86"/>
  <c r="S12" i="85"/>
  <c r="S8" i="85"/>
  <c r="P10" i="85"/>
  <c r="U62" i="84"/>
  <c r="U59" i="84" s="1"/>
  <c r="W38" i="84" s="1"/>
  <c r="W11" i="84" s="1"/>
  <c r="S38" i="84"/>
  <c r="X11" i="84" s="1"/>
  <c r="S15" i="85"/>
  <c r="AB11" i="87"/>
  <c r="R10" i="85"/>
  <c r="O10" i="85"/>
  <c r="S16" i="85"/>
  <c r="AB7" i="87"/>
  <c r="AF8" i="86"/>
  <c r="S9" i="87"/>
  <c r="AA10" i="84"/>
  <c r="R9" i="86"/>
  <c r="AA16" i="84"/>
  <c r="S13" i="85"/>
  <c r="W8" i="86"/>
  <c r="T8" i="86"/>
  <c r="S9" i="85"/>
  <c r="S6" i="87"/>
  <c r="AB6" i="87" s="1"/>
  <c r="S7" i="85" l="1"/>
  <c r="S10" i="85"/>
  <c r="V9" i="86"/>
  <c r="AC9" i="86"/>
  <c r="W9" i="86"/>
  <c r="AD9" i="86"/>
  <c r="AA9" i="86"/>
  <c r="Y9" i="86"/>
  <c r="AB9" i="86"/>
  <c r="X9" i="86"/>
  <c r="T9" i="86"/>
  <c r="U9" i="86"/>
  <c r="AA9" i="87"/>
  <c r="T9" i="87"/>
  <c r="U9" i="87"/>
  <c r="X9" i="87"/>
  <c r="V9" i="87"/>
  <c r="W9" i="87"/>
  <c r="Y9" i="87"/>
  <c r="Z9" i="87"/>
  <c r="AB9" i="87" l="1"/>
  <c r="S9" i="86"/>
  <c r="Z9" i="86"/>
  <c r="AF9" i="8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Sarasi</author>
  </authors>
  <commentList>
    <comment ref="AK3" authorId="0" shapeId="0" xr:uid="{00000000-0006-0000-0700-000001000000}">
      <text>
        <r>
          <rPr>
            <b/>
            <sz val="9"/>
            <color indexed="81"/>
            <rFont val="Calibri"/>
            <family val="2"/>
          </rPr>
          <t>Sarasi:</t>
        </r>
        <r>
          <rPr>
            <sz val="9"/>
            <color indexed="81"/>
            <rFont val="Calibri"/>
            <family val="2"/>
          </rPr>
          <t xml:space="preserve">
added to prov own resources since this is coming from estate hospitals owned by plantation companies</t>
        </r>
      </text>
    </comment>
    <comment ref="AL3" authorId="0" shapeId="0" xr:uid="{00000000-0006-0000-0700-000002000000}">
      <text>
        <r>
          <rPr>
            <b/>
            <sz val="9"/>
            <color indexed="81"/>
            <rFont val="Calibri"/>
            <family val="2"/>
          </rPr>
          <t>Sarasi:</t>
        </r>
        <r>
          <rPr>
            <sz val="9"/>
            <color indexed="81"/>
            <rFont val="Calibri"/>
            <family val="2"/>
          </rPr>
          <t xml:space="preserve">
added to prov own resources since this is coming from estate hospitals owned by plantation companies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Sarasi</author>
    <author>User</author>
    <author>Sachini</author>
  </authors>
  <commentList>
    <comment ref="S5" authorId="0" shapeId="0" xr:uid="{00000000-0006-0000-1100-000001000000}">
      <text>
        <r>
          <rPr>
            <b/>
            <sz val="9"/>
            <color indexed="81"/>
            <rFont val="Arial"/>
            <family val="2"/>
          </rPr>
          <t>Sarasi:</t>
        </r>
        <r>
          <rPr>
            <sz val="9"/>
            <color indexed="81"/>
            <rFont val="Arial"/>
            <family val="2"/>
          </rPr>
          <t xml:space="preserve">
JAPHAQ 2015 Part B Questionnaire 1.0 (SHA  1.0).]HCxHF'!$AC$68</t>
        </r>
      </text>
    </comment>
    <comment ref="Z5" authorId="0" shapeId="0" xr:uid="{00000000-0006-0000-1100-000002000000}">
      <text>
        <r>
          <rPr>
            <b/>
            <sz val="9"/>
            <color indexed="81"/>
            <rFont val="Arial"/>
            <family val="2"/>
          </rPr>
          <t>Sarasi:</t>
        </r>
        <r>
          <rPr>
            <sz val="9"/>
            <color indexed="81"/>
            <rFont val="Arial"/>
            <family val="2"/>
          </rPr>
          <t xml:space="preserve">
JAPHAQ 2015 Part B Questionnaire 1.0 (SHA  1.0).]HCxHF'!$AC$65</t>
        </r>
      </text>
    </comment>
    <comment ref="S6" authorId="0" shapeId="0" xr:uid="{00000000-0006-0000-1100-000003000000}">
      <text>
        <r>
          <rPr>
            <b/>
            <sz val="9"/>
            <color indexed="81"/>
            <rFont val="Arial"/>
            <family val="2"/>
          </rPr>
          <t>Sarasi:</t>
        </r>
        <r>
          <rPr>
            <sz val="9"/>
            <color indexed="81"/>
            <rFont val="Arial"/>
            <family val="2"/>
          </rPr>
          <t xml:space="preserve">
JAPHAQ 2014 Part A Health Data (SHA V1.0)_China_CORRECTED.xls]Funding'!$BD$5</t>
        </r>
      </text>
    </comment>
    <comment ref="Z6" authorId="1" shapeId="0" xr:uid="{00000000-0006-0000-1100-000004000000}">
      <text>
        <r>
          <rPr>
            <sz val="9"/>
            <color indexed="81"/>
            <rFont val="Tahoma"/>
            <family val="2"/>
          </rPr>
          <t>Sarasi:not provided</t>
        </r>
        <r>
          <rPr>
            <sz val="9"/>
            <color indexed="81"/>
            <rFont val="Tahoma"/>
            <family val="2"/>
          </rPr>
          <t xml:space="preserve">
</t>
        </r>
      </text>
    </comment>
    <comment ref="S8" authorId="0" shapeId="0" xr:uid="{00000000-0006-0000-1100-000005000000}">
      <text>
        <r>
          <rPr>
            <b/>
            <sz val="9"/>
            <color indexed="81"/>
            <rFont val="Arial"/>
            <family val="2"/>
          </rPr>
          <t>Sarasi:</t>
        </r>
        <r>
          <rPr>
            <sz val="9"/>
            <color indexed="81"/>
            <rFont val="Arial"/>
            <family val="2"/>
          </rPr>
          <t xml:space="preserve">
2012\Final submissions\JAPHAQ 2012 Part B Questionnaire 2010-Thailand.xls]HCxHF'!$AC$68</t>
        </r>
      </text>
    </comment>
    <comment ref="Z8" authorId="0" shapeId="0" xr:uid="{00000000-0006-0000-1100-000006000000}">
      <text>
        <r>
          <rPr>
            <b/>
            <sz val="9"/>
            <color indexed="81"/>
            <rFont val="Arial"/>
            <family val="2"/>
          </rPr>
          <t>Sarasi:</t>
        </r>
        <r>
          <rPr>
            <sz val="9"/>
            <color indexed="81"/>
            <rFont val="Arial"/>
            <family val="2"/>
          </rPr>
          <t xml:space="preserve">
IHP Projects\APNHAN\JAPHAQ\2012 Collection\submissions 2012\Part B\Final submissions\JAPHAQ 2012 Part B Questionnaire 2010-Thailand.xls]HCxHF'!$AC$65</t>
        </r>
      </text>
    </comment>
    <comment ref="S11" authorId="1" shapeId="0" xr:uid="{00000000-0006-0000-1100-000007000000}">
      <text>
        <r>
          <rPr>
            <b/>
            <sz val="9"/>
            <color indexed="81"/>
            <rFont val="Tahoma"/>
            <family val="2"/>
          </rPr>
          <t>Sarasi:
From the Taiwan NHE report</t>
        </r>
        <r>
          <rPr>
            <sz val="9"/>
            <color indexed="81"/>
            <rFont val="Tahoma"/>
            <family val="2"/>
          </rPr>
          <t xml:space="preserve">
\\10.20.1.113\Shared\Library\NHA Publications\Countries\Taiwan\</t>
        </r>
      </text>
    </comment>
    <comment ref="Z11" authorId="1" shapeId="0" xr:uid="{00000000-0006-0000-1100-000008000000}">
      <text>
        <r>
          <rPr>
            <b/>
            <sz val="9"/>
            <color indexed="81"/>
            <rFont val="Tahoma"/>
            <family val="2"/>
          </rPr>
          <t>Sarasi:
From the Taiwan NHE report</t>
        </r>
        <r>
          <rPr>
            <sz val="9"/>
            <color indexed="81"/>
            <rFont val="Tahoma"/>
            <family val="2"/>
          </rPr>
          <t xml:space="preserve">
\\10.20.1.113\Shared\Library\NHA Publications\Countries\Taiwan\</t>
        </r>
      </text>
    </comment>
    <comment ref="Z12" authorId="2" shapeId="0" xr:uid="{00000000-0006-0000-1100-000009000000}">
      <text>
        <r>
          <rPr>
            <b/>
            <sz val="9"/>
            <color indexed="81"/>
            <rFont val="Tahoma"/>
            <family val="2"/>
          </rPr>
          <t>Sachini:</t>
        </r>
        <r>
          <rPr>
            <sz val="9"/>
            <color indexed="81"/>
            <rFont val="Tahoma"/>
            <family val="2"/>
          </rPr>
          <t xml:space="preserve">
OECD</t>
        </r>
      </text>
    </comment>
    <comment ref="S13" authorId="2" shapeId="0" xr:uid="{00000000-0006-0000-1100-00000A000000}">
      <text>
        <r>
          <rPr>
            <b/>
            <sz val="9"/>
            <color indexed="81"/>
            <rFont val="Tahoma"/>
            <family val="2"/>
          </rPr>
          <t>Sachini:</t>
        </r>
        <r>
          <rPr>
            <sz val="9"/>
            <color indexed="81"/>
            <rFont val="Tahoma"/>
            <family val="2"/>
          </rPr>
          <t xml:space="preserve">
HGK web site
https://www.fhb.gov.hk/statistics/download/dha/en/table1_1819.pdf</t>
        </r>
      </text>
    </comment>
    <comment ref="Z13" authorId="2" shapeId="0" xr:uid="{00000000-0006-0000-1100-00000B000000}">
      <text>
        <r>
          <rPr>
            <b/>
            <sz val="9"/>
            <color indexed="81"/>
            <rFont val="Tahoma"/>
            <family val="2"/>
          </rPr>
          <t>Sachini:</t>
        </r>
        <r>
          <rPr>
            <sz val="9"/>
            <color indexed="81"/>
            <rFont val="Tahoma"/>
            <family val="2"/>
          </rPr>
          <t xml:space="preserve">
HKG web site</t>
        </r>
      </text>
    </comment>
    <comment ref="S14" authorId="0" shapeId="0" xr:uid="{00000000-0006-0000-1100-00000C000000}">
      <text>
        <r>
          <rPr>
            <b/>
            <sz val="9"/>
            <color indexed="81"/>
            <rFont val="Arial"/>
            <family val="2"/>
          </rPr>
          <t>Sarasi:</t>
        </r>
        <r>
          <rPr>
            <sz val="9"/>
            <color indexed="81"/>
            <rFont val="Arial"/>
            <family val="2"/>
          </rPr>
          <t xml:space="preserve">
2013\Final Submissions\2011-Q13-NZL.xls]HCxHF'!$AC$68</t>
        </r>
      </text>
    </comment>
    <comment ref="Z14" authorId="0" shapeId="0" xr:uid="{00000000-0006-0000-1100-00000D000000}">
      <text>
        <r>
          <rPr>
            <b/>
            <sz val="9"/>
            <color indexed="81"/>
            <rFont val="Arial"/>
            <family val="2"/>
          </rPr>
          <t>Sarasi:</t>
        </r>
        <r>
          <rPr>
            <sz val="9"/>
            <color indexed="81"/>
            <rFont val="Arial"/>
            <family val="2"/>
          </rPr>
          <t xml:space="preserve">
2013:Final Submissions:[2011-Q13-NZL.xls]HCxHF'!$AC$65</t>
        </r>
      </text>
    </comment>
    <comment ref="Z15" authorId="2" shapeId="0" xr:uid="{00000000-0006-0000-1100-00000E000000}">
      <text>
        <r>
          <rPr>
            <b/>
            <sz val="9"/>
            <color indexed="81"/>
            <rFont val="Tahoma"/>
            <family val="2"/>
          </rPr>
          <t>Sachini:</t>
        </r>
        <r>
          <rPr>
            <sz val="9"/>
            <color indexed="81"/>
            <rFont val="Tahoma"/>
            <family val="2"/>
          </rPr>
          <t xml:space="preserve">
OECD</t>
        </r>
      </text>
    </comment>
    <comment ref="Z16" authorId="2" shapeId="0" xr:uid="{00000000-0006-0000-1100-00000F000000}">
      <text>
        <r>
          <rPr>
            <b/>
            <sz val="9"/>
            <color indexed="81"/>
            <rFont val="Tahoma"/>
            <family val="2"/>
          </rPr>
          <t>Sachini:</t>
        </r>
        <r>
          <rPr>
            <sz val="9"/>
            <color indexed="81"/>
            <rFont val="Tahoma"/>
            <family val="2"/>
          </rPr>
          <t xml:space="preserve">
OECD</t>
        </r>
      </text>
    </comment>
    <comment ref="Q17" authorId="1" shapeId="0" xr:uid="{00000000-0006-0000-1100-000010000000}">
      <text>
        <r>
          <rPr>
            <b/>
            <sz val="9"/>
            <color indexed="81"/>
            <rFont val="Tahoma"/>
            <family val="2"/>
          </rPr>
          <t>User:</t>
        </r>
        <r>
          <rPr>
            <sz val="9"/>
            <color indexed="81"/>
            <rFont val="Tahoma"/>
            <family val="2"/>
          </rPr>
          <t xml:space="preserve">
2011/2012</t>
        </r>
      </text>
    </comment>
    <comment ref="Z17" authorId="0" shapeId="0" xr:uid="{00000000-0006-0000-1100-000011000000}">
      <text>
        <r>
          <rPr>
            <b/>
            <sz val="9"/>
            <color indexed="81"/>
            <rFont val="Arial"/>
            <family val="2"/>
          </rPr>
          <t>Sarasi:</t>
        </r>
        <r>
          <rPr>
            <sz val="9"/>
            <color indexed="81"/>
            <rFont val="Arial"/>
            <family val="2"/>
          </rPr>
          <t xml:space="preserve">
:IHP Projects:APNHAN:JAPHAQ:2014 Collection:Submissions:Part B:Revisions Received:[JAPHAQ 2014 Part B Questionnaire (SHA V1.0)_Afghanistan_REPORT. 7 June ,2014.xls]HCxHF'!$AC$65</t>
        </r>
      </text>
    </comment>
    <comment ref="S18" authorId="1" shapeId="0" xr:uid="{00000000-0006-0000-1100-000012000000}">
      <text>
        <r>
          <rPr>
            <sz val="9"/>
            <color indexed="81"/>
            <rFont val="Tahoma"/>
            <family val="2"/>
          </rPr>
          <t>Sarasi:not provided</t>
        </r>
        <r>
          <rPr>
            <sz val="9"/>
            <color indexed="81"/>
            <rFont val="Tahoma"/>
            <family val="2"/>
          </rPr>
          <t xml:space="preserve">
</t>
        </r>
      </text>
    </comment>
    <comment ref="Z18" authorId="0" shapeId="0" xr:uid="{00000000-0006-0000-1100-000013000000}">
      <text>
        <r>
          <rPr>
            <b/>
            <sz val="9"/>
            <color indexed="81"/>
            <rFont val="Arial"/>
            <family val="2"/>
          </rPr>
          <t>Sarasi:</t>
        </r>
        <r>
          <rPr>
            <sz val="9"/>
            <color indexed="81"/>
            <rFont val="Arial"/>
            <family val="2"/>
          </rPr>
          <t xml:space="preserve">
2012:Final submissions:[JAPHAQ 2012 Part B Questionnaire-2009-indonesia 2012-05-15.xls]HCxHF'!$AC$65</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Sarasi</author>
    <author>MyOECD</author>
  </authors>
  <commentList>
    <comment ref="R4" authorId="0" shapeId="0" xr:uid="{00000000-0006-0000-1200-000001000000}">
      <text>
        <r>
          <rPr>
            <b/>
            <sz val="9"/>
            <color indexed="81"/>
            <rFont val="Tahoma"/>
            <family val="2"/>
          </rPr>
          <t xml:space="preserve">Sarasi:
</t>
        </r>
        <r>
          <rPr>
            <sz val="9"/>
            <color indexed="81"/>
            <rFont val="Tahoma"/>
            <family val="2"/>
          </rPr>
          <t>HF2.4+HF2.5+HF3</t>
        </r>
        <r>
          <rPr>
            <sz val="9"/>
            <color indexed="81"/>
            <rFont val="Tahoma"/>
            <family val="2"/>
          </rPr>
          <t xml:space="preserve">
</t>
        </r>
      </text>
    </comment>
    <comment ref="R6" authorId="1" shapeId="0" xr:uid="{00000000-0006-0000-1200-000002000000}">
      <text>
        <r>
          <rPr>
            <b/>
            <sz val="9"/>
            <color indexed="81"/>
            <rFont val="Calibri"/>
            <family val="2"/>
          </rPr>
          <t>Sarasi:</t>
        </r>
        <r>
          <rPr>
            <sz val="9"/>
            <color indexed="81"/>
            <rFont val="Calibri"/>
            <family val="2"/>
          </rPr>
          <t xml:space="preserve">
added HF1.3 to here</t>
        </r>
      </text>
    </comment>
    <comment ref="L11" authorId="0" shapeId="0" xr:uid="{00000000-0006-0000-1200-000003000000}">
      <text>
        <r>
          <rPr>
            <b/>
            <sz val="9"/>
            <color indexed="81"/>
            <rFont val="Tahoma"/>
            <family val="2"/>
          </rPr>
          <t xml:space="preserve">Sarasi:
From the Taiwan NHE report
</t>
        </r>
        <r>
          <rPr>
            <sz val="9"/>
            <color indexed="81"/>
            <rFont val="Tahoma"/>
            <family val="2"/>
          </rPr>
          <t>\\10.20.1.113\Shared\Library\NHA Publications\Countries\Taiwan\</t>
        </r>
      </text>
    </comment>
    <comment ref="R35" authorId="0" shapeId="0" xr:uid="{00000000-0006-0000-1200-000004000000}">
      <text>
        <r>
          <rPr>
            <b/>
            <sz val="9"/>
            <color indexed="81"/>
            <rFont val="Tahoma"/>
            <family val="2"/>
          </rPr>
          <t xml:space="preserve">Sarasi:
</t>
        </r>
        <r>
          <rPr>
            <sz val="9"/>
            <color indexed="81"/>
            <rFont val="Tahoma"/>
            <family val="2"/>
          </rPr>
          <t>HF2.4+HF2.5+HF3</t>
        </r>
        <r>
          <rPr>
            <sz val="9"/>
            <color indexed="81"/>
            <rFont val="Tahoma"/>
            <family val="2"/>
          </rPr>
          <t xml:space="preserve">
</t>
        </r>
      </text>
    </comment>
    <comment ref="O39" authorId="1" shapeId="0" xr:uid="{00000000-0006-0000-1200-000005000000}">
      <text>
        <r>
          <rPr>
            <b/>
            <sz val="9"/>
            <color indexed="81"/>
            <rFont val="Tahoma"/>
            <family val="2"/>
          </rPr>
          <t>Sarasi:</t>
        </r>
        <r>
          <rPr>
            <sz val="9"/>
            <color indexed="81"/>
            <rFont val="Tahoma"/>
            <family val="2"/>
          </rPr>
          <t xml:space="preserve">
+67.11142624 will go to other private under SHA 1</t>
        </r>
      </text>
    </comment>
    <comment ref="M44" authorId="2" shapeId="0" xr:uid="{00000000-0006-0000-1200-000006000000}">
      <text>
        <r>
          <rPr>
            <sz val="9"/>
            <color indexed="81"/>
            <rFont val="Tahoma"/>
            <family val="2"/>
          </rPr>
          <t xml:space="preserve">P: Provisional value </t>
        </r>
      </text>
    </comment>
    <comment ref="N44" authorId="2" shapeId="0" xr:uid="{00000000-0006-0000-1200-000007000000}">
      <text>
        <r>
          <rPr>
            <sz val="9"/>
            <color indexed="81"/>
            <rFont val="Tahoma"/>
            <family val="2"/>
          </rPr>
          <t xml:space="preserve">P: Provisional value </t>
        </r>
      </text>
    </comment>
    <comment ref="O44" authorId="2" shapeId="0" xr:uid="{00000000-0006-0000-1200-000008000000}">
      <text>
        <r>
          <rPr>
            <sz val="9"/>
            <color indexed="81"/>
            <rFont val="Tahoma"/>
            <family val="2"/>
          </rPr>
          <t xml:space="preserve">P: Provisional value </t>
        </r>
      </text>
    </comment>
    <comment ref="P44" authorId="2" shapeId="0" xr:uid="{00000000-0006-0000-1200-000009000000}">
      <text>
        <r>
          <rPr>
            <sz val="9"/>
            <color indexed="81"/>
            <rFont val="Tahoma"/>
            <family val="2"/>
          </rPr>
          <t xml:space="preserve">P: Provisional value </t>
        </r>
      </text>
    </comment>
    <comment ref="T44" authorId="2" shapeId="0" xr:uid="{00000000-0006-0000-1200-00000A000000}">
      <text>
        <r>
          <rPr>
            <sz val="9"/>
            <color indexed="81"/>
            <rFont val="Tahoma"/>
            <family val="2"/>
          </rPr>
          <t xml:space="preserve">P: Provisional value </t>
        </r>
      </text>
    </comment>
    <comment ref="M46" authorId="2" shapeId="0" xr:uid="{00000000-0006-0000-1200-00000B000000}">
      <text>
        <r>
          <rPr>
            <sz val="9"/>
            <color indexed="81"/>
            <rFont val="Tahoma"/>
            <family val="2"/>
          </rPr>
          <t xml:space="preserve">D: Difference in methodology </t>
        </r>
      </text>
    </comment>
    <comment ref="N46" authorId="2" shapeId="0" xr:uid="{00000000-0006-0000-1200-00000C000000}">
      <text>
        <r>
          <rPr>
            <sz val="9"/>
            <color indexed="81"/>
            <rFont val="Tahoma"/>
            <family val="2"/>
          </rPr>
          <t xml:space="preserve">D: Difference in methodology </t>
        </r>
      </text>
    </comment>
    <comment ref="O46" authorId="2" shapeId="0" xr:uid="{00000000-0006-0000-1200-00000D000000}">
      <text>
        <r>
          <rPr>
            <sz val="9"/>
            <color indexed="81"/>
            <rFont val="Tahoma"/>
            <family val="2"/>
          </rPr>
          <t xml:space="preserve">D: Difference in methodology </t>
        </r>
      </text>
    </comment>
    <comment ref="P46" authorId="2" shapeId="0" xr:uid="{00000000-0006-0000-1200-00000E000000}">
      <text>
        <r>
          <rPr>
            <sz val="9"/>
            <color indexed="81"/>
            <rFont val="Tahoma"/>
            <family val="2"/>
          </rPr>
          <t xml:space="preserve">D: Difference in methodology </t>
        </r>
      </text>
    </comment>
    <comment ref="T46" authorId="2" shapeId="0" xr:uid="{00000000-0006-0000-1200-00000F000000}">
      <text>
        <r>
          <rPr>
            <sz val="9"/>
            <color indexed="81"/>
            <rFont val="Tahoma"/>
            <family val="2"/>
          </rPr>
          <t xml:space="preserve">D: Difference in methodology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Sarasi</author>
    <author>MyOECD</author>
  </authors>
  <commentList>
    <comment ref="T6" authorId="0" shapeId="0" xr:uid="{00000000-0006-0000-1300-000001000000}">
      <text>
        <r>
          <rPr>
            <b/>
            <sz val="9"/>
            <color indexed="81"/>
            <rFont val="Arial"/>
            <family val="2"/>
          </rPr>
          <t>Sarasi:</t>
        </r>
        <r>
          <rPr>
            <sz val="9"/>
            <color indexed="81"/>
            <rFont val="Arial"/>
            <family val="2"/>
          </rPr>
          <t xml:space="preserve">
[SL SHA tables_FxP 2020-12-16.xls]2018'!$D$8</t>
        </r>
      </text>
    </comment>
    <comment ref="U6" authorId="0" shapeId="0" xr:uid="{00000000-0006-0000-1300-000002000000}">
      <text>
        <r>
          <rPr>
            <b/>
            <sz val="9"/>
            <color indexed="81"/>
            <rFont val="Arial"/>
            <family val="2"/>
          </rPr>
          <t>Sarasi:</t>
        </r>
        <r>
          <rPr>
            <sz val="9"/>
            <color indexed="81"/>
            <rFont val="Arial"/>
            <family val="2"/>
          </rPr>
          <t xml:space="preserve">
[SL SHA tables_FxP 2020-12-16.xls]2018'!$D$11</t>
        </r>
      </text>
    </comment>
    <comment ref="V6" authorId="0" shapeId="0" xr:uid="{00000000-0006-0000-1300-000003000000}">
      <text>
        <r>
          <rPr>
            <b/>
            <sz val="9"/>
            <color indexed="81"/>
            <rFont val="Arial"/>
            <family val="2"/>
          </rPr>
          <t>Sarasi:</t>
        </r>
        <r>
          <rPr>
            <sz val="9"/>
            <color indexed="81"/>
            <rFont val="Arial"/>
            <family val="2"/>
          </rPr>
          <t xml:space="preserve">
[SL SHA tables_FxP 2020-12-16.xls]2018'!$D$14</t>
        </r>
      </text>
    </comment>
    <comment ref="W6" authorId="0" shapeId="0" xr:uid="{00000000-0006-0000-1300-000004000000}">
      <text>
        <r>
          <rPr>
            <b/>
            <sz val="9"/>
            <color indexed="81"/>
            <rFont val="Arial"/>
            <family val="2"/>
          </rPr>
          <t>Sarasi:</t>
        </r>
        <r>
          <rPr>
            <sz val="9"/>
            <color indexed="81"/>
            <rFont val="Arial"/>
            <family val="2"/>
          </rPr>
          <t xml:space="preserve">
[SL SHA tables_FxP 2020-12-16.xls]2018'!$D$20</t>
        </r>
      </text>
    </comment>
    <comment ref="X6" authorId="0" shapeId="0" xr:uid="{00000000-0006-0000-1300-000005000000}">
      <text>
        <r>
          <rPr>
            <b/>
            <sz val="9"/>
            <color indexed="81"/>
            <rFont val="Arial"/>
            <family val="2"/>
          </rPr>
          <t>Sarasi:</t>
        </r>
        <r>
          <rPr>
            <sz val="9"/>
            <color indexed="81"/>
            <rFont val="Arial"/>
            <family val="2"/>
          </rPr>
          <t xml:space="preserve">
[SL SHA tables_FxP 2020-12-16.xls]2018'!$D$9 +[SL SHA tables_FxP 2020-12-16.xls]2018'!$D$21</t>
        </r>
      </text>
    </comment>
    <comment ref="Y6" authorId="0" shapeId="0" xr:uid="{00000000-0006-0000-1300-000006000000}">
      <text>
        <r>
          <rPr>
            <b/>
            <sz val="9"/>
            <color indexed="81"/>
            <rFont val="Arial"/>
            <family val="2"/>
          </rPr>
          <t>Sarasi:</t>
        </r>
        <r>
          <rPr>
            <sz val="9"/>
            <color indexed="81"/>
            <rFont val="Arial"/>
            <family val="2"/>
          </rPr>
          <t xml:space="preserve">
[SL SHA tables_FxP 2020-12-16.xls]2018'!$D$22</t>
        </r>
      </text>
    </comment>
    <comment ref="Z6" authorId="0" shapeId="0" xr:uid="{00000000-0006-0000-1300-000007000000}">
      <text>
        <r>
          <rPr>
            <b/>
            <sz val="9"/>
            <color indexed="81"/>
            <rFont val="Arial"/>
            <family val="2"/>
          </rPr>
          <t>Sarasi:</t>
        </r>
        <r>
          <rPr>
            <sz val="9"/>
            <color indexed="81"/>
            <rFont val="Arial"/>
            <family val="2"/>
          </rPr>
          <t xml:space="preserve">
[SL SHA tables_FxP 2020-12-16.xls]2018'!$D$23</t>
        </r>
      </text>
    </comment>
    <comment ref="AA6" authorId="0" shapeId="0" xr:uid="{00000000-0006-0000-1300-000008000000}">
      <text>
        <r>
          <rPr>
            <b/>
            <sz val="9"/>
            <color indexed="81"/>
            <rFont val="Arial"/>
            <family val="2"/>
          </rPr>
          <t>Sarasi:</t>
        </r>
        <r>
          <rPr>
            <sz val="9"/>
            <color indexed="81"/>
            <rFont val="Arial"/>
            <family val="2"/>
          </rPr>
          <t xml:space="preserve">
[SL SHA tables_FxP 2020-12-16.xls]2018'!$D$24</t>
        </r>
      </text>
    </comment>
    <comment ref="AB6" authorId="0" shapeId="0" xr:uid="{00000000-0006-0000-1300-000009000000}">
      <text>
        <r>
          <rPr>
            <b/>
            <sz val="9"/>
            <color indexed="81"/>
            <rFont val="Arial"/>
            <family val="2"/>
          </rPr>
          <t>Sarasi:</t>
        </r>
        <r>
          <rPr>
            <sz val="9"/>
            <color indexed="81"/>
            <rFont val="Arial"/>
            <family val="2"/>
          </rPr>
          <t xml:space="preserve">
[SL SHA tables_FxP 2020-12-16.xls]2018'!$D$25</t>
        </r>
      </text>
    </comment>
    <comment ref="AC6" authorId="0" shapeId="0" xr:uid="{00000000-0006-0000-1300-00000A000000}">
      <text>
        <r>
          <rPr>
            <b/>
            <sz val="9"/>
            <color indexed="81"/>
            <rFont val="Arial"/>
            <family val="2"/>
          </rPr>
          <t>Sarasi:</t>
        </r>
        <r>
          <rPr>
            <sz val="9"/>
            <color indexed="81"/>
            <rFont val="Arial"/>
            <family val="2"/>
          </rPr>
          <t xml:space="preserve">
[SL SHA tables_FxP 2020-12-16.xls]2018'!$D$27</t>
        </r>
      </text>
    </comment>
    <comment ref="AD6" authorId="0" shapeId="0" xr:uid="{00000000-0006-0000-1300-00000B000000}">
      <text>
        <r>
          <rPr>
            <b/>
            <sz val="9"/>
            <color indexed="81"/>
            <rFont val="Arial"/>
            <family val="2"/>
          </rPr>
          <t>Sarasi:</t>
        </r>
        <r>
          <rPr>
            <sz val="9"/>
            <color indexed="81"/>
            <rFont val="Arial"/>
            <family val="2"/>
          </rPr>
          <t xml:space="preserve">
[SL SHA tables_FxP 2020-12-16.xls]20182'!$D$28</t>
        </r>
      </text>
    </comment>
    <comment ref="R42" authorId="1" shapeId="0" xr:uid="{00000000-0006-0000-1300-00000C000000}">
      <text>
        <r>
          <rPr>
            <sz val="9"/>
            <color indexed="81"/>
            <rFont val="Tahoma"/>
            <family val="2"/>
          </rPr>
          <t xml:space="preserve">P: Provisional value </t>
        </r>
      </text>
    </comment>
    <comment ref="R44" authorId="1" shapeId="0" xr:uid="{00000000-0006-0000-1300-00000D000000}">
      <text>
        <r>
          <rPr>
            <sz val="9"/>
            <color indexed="81"/>
            <rFont val="Tahoma"/>
            <family val="2"/>
          </rPr>
          <t xml:space="preserve">D: Difference in methodology </t>
        </r>
      </text>
    </comment>
    <comment ref="X44" authorId="1" shapeId="0" xr:uid="{00000000-0006-0000-1300-00000E000000}">
      <text>
        <r>
          <rPr>
            <sz val="9"/>
            <color indexed="81"/>
            <rFont val="Tahoma"/>
            <family val="2"/>
          </rPr>
          <t xml:space="preserve">D: Difference in methodology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Sarasi</author>
    <author>User</author>
    <author>MyOECD</author>
  </authors>
  <commentList>
    <comment ref="T6" authorId="0" shapeId="0" xr:uid="{00000000-0006-0000-1400-000001000000}">
      <text>
        <r>
          <rPr>
            <b/>
            <sz val="9"/>
            <color indexed="81"/>
            <rFont val="Arial"/>
            <family val="2"/>
          </rPr>
          <t>Sarasi:</t>
        </r>
        <r>
          <rPr>
            <sz val="9"/>
            <color indexed="81"/>
            <rFont val="Arial"/>
            <family val="2"/>
          </rPr>
          <t xml:space="preserve">
[SL SHA tables_FxP 2020-12-16.xls]2018'!$E$30</t>
        </r>
      </text>
    </comment>
    <comment ref="U6" authorId="0" shapeId="0" xr:uid="{00000000-0006-0000-1400-000002000000}">
      <text>
        <r>
          <rPr>
            <b/>
            <sz val="9"/>
            <color indexed="81"/>
            <rFont val="Arial"/>
            <family val="2"/>
          </rPr>
          <t>Sarasi:</t>
        </r>
        <r>
          <rPr>
            <sz val="9"/>
            <color indexed="81"/>
            <rFont val="Arial"/>
            <family val="2"/>
          </rPr>
          <t xml:space="preserve">
[SL SHA tables_FxP 2020-12-16.xls]2018'!$F$30</t>
        </r>
      </text>
    </comment>
    <comment ref="V6" authorId="0" shapeId="0" xr:uid="{00000000-0006-0000-1400-000003000000}">
      <text>
        <r>
          <rPr>
            <b/>
            <sz val="9"/>
            <color indexed="81"/>
            <rFont val="Arial"/>
            <family val="2"/>
          </rPr>
          <t>Sarasi:</t>
        </r>
        <r>
          <rPr>
            <sz val="9"/>
            <color indexed="81"/>
            <rFont val="Arial"/>
            <family val="2"/>
          </rPr>
          <t xml:space="preserve">
[SL SHA tables_FxP 2020-12-16.xls]2018'!$G$30</t>
        </r>
      </text>
    </comment>
    <comment ref="W6" authorId="0" shapeId="0" xr:uid="{00000000-0006-0000-1400-000004000000}">
      <text>
        <r>
          <rPr>
            <b/>
            <sz val="9"/>
            <color indexed="81"/>
            <rFont val="Arial"/>
            <family val="2"/>
          </rPr>
          <t>Sarasi:</t>
        </r>
        <r>
          <rPr>
            <sz val="9"/>
            <color indexed="81"/>
            <rFont val="Arial"/>
            <family val="2"/>
          </rPr>
          <t xml:space="preserve">
[SL SHA tables_FxP 2020-12-16.xls]2018'!$O$30</t>
        </r>
      </text>
    </comment>
    <comment ref="X6" authorId="0" shapeId="0" xr:uid="{00000000-0006-0000-1400-000005000000}">
      <text>
        <r>
          <rPr>
            <b/>
            <sz val="9"/>
            <color indexed="81"/>
            <rFont val="Arial"/>
            <family val="2"/>
          </rPr>
          <t>Sarasi:</t>
        </r>
        <r>
          <rPr>
            <sz val="9"/>
            <color indexed="81"/>
            <rFont val="Arial"/>
            <family val="2"/>
          </rPr>
          <t xml:space="preserve">
[SL SHA tables_FxP 2020-12-16.xls]2018'!$R$30</t>
        </r>
      </text>
    </comment>
    <comment ref="Y6" authorId="0" shapeId="0" xr:uid="{00000000-0006-0000-1400-000006000000}">
      <text>
        <r>
          <rPr>
            <b/>
            <sz val="9"/>
            <color indexed="81"/>
            <rFont val="Arial"/>
            <family val="2"/>
          </rPr>
          <t>Sarasi:</t>
        </r>
        <r>
          <rPr>
            <sz val="9"/>
            <color indexed="81"/>
            <rFont val="Arial"/>
            <family val="2"/>
          </rPr>
          <t xml:space="preserve">
[SL SHA tables_FxP 2020-12-16.xls]2018'!$S$30</t>
        </r>
      </text>
    </comment>
    <comment ref="Z6" authorId="0" shapeId="0" xr:uid="{00000000-0006-0000-1400-000007000000}">
      <text>
        <r>
          <rPr>
            <b/>
            <sz val="9"/>
            <color indexed="81"/>
            <rFont val="Arial"/>
            <family val="2"/>
          </rPr>
          <t>Sarasi:</t>
        </r>
        <r>
          <rPr>
            <sz val="9"/>
            <color indexed="81"/>
            <rFont val="Arial"/>
            <family val="2"/>
          </rPr>
          <t xml:space="preserve">
[SL SHA tables_FxP 2020-12-16.xls]2018'!$Y$30</t>
        </r>
      </text>
    </comment>
    <comment ref="AA6" authorId="0" shapeId="0" xr:uid="{00000000-0006-0000-1400-000008000000}">
      <text>
        <r>
          <rPr>
            <b/>
            <sz val="9"/>
            <color indexed="81"/>
            <rFont val="Arial"/>
            <family val="2"/>
          </rPr>
          <t>Sarasi:</t>
        </r>
        <r>
          <rPr>
            <sz val="9"/>
            <color indexed="81"/>
            <rFont val="Arial"/>
            <family val="2"/>
          </rPr>
          <t xml:space="preserve">
[SL SHA tables_FxP 2020-12-16.xls]2018'!$Z$30</t>
        </r>
      </text>
    </comment>
    <comment ref="R10" authorId="1" shapeId="0" xr:uid="{00000000-0006-0000-1400-000009000000}">
      <text>
        <r>
          <rPr>
            <b/>
            <sz val="9"/>
            <color indexed="81"/>
            <rFont val="Tahoma"/>
            <family val="2"/>
          </rPr>
          <t xml:space="preserve">Sarasi:
</t>
        </r>
        <r>
          <rPr>
            <sz val="9"/>
            <color indexed="81"/>
            <rFont val="Tahoma"/>
            <family val="2"/>
          </rPr>
          <t>From the Taiwan NHE report
\\10.20.1.113\Shared\Library\NHA Publications\Countries\Taiwan</t>
        </r>
      </text>
    </comment>
    <comment ref="S30" authorId="2" shapeId="0" xr:uid="{00000000-0006-0000-1400-00000A000000}">
      <text>
        <r>
          <rPr>
            <sz val="9"/>
            <color indexed="81"/>
            <rFont val="Tahoma"/>
            <family val="2"/>
          </rPr>
          <t xml:space="preserve">P: Provisional value </t>
        </r>
      </text>
    </comment>
    <comment ref="S32" authorId="2" shapeId="0" xr:uid="{00000000-0006-0000-1400-00000B000000}">
      <text>
        <r>
          <rPr>
            <sz val="9"/>
            <color indexed="81"/>
            <rFont val="Tahoma"/>
            <family val="2"/>
          </rPr>
          <t xml:space="preserve">D: Difference in methodology </t>
        </r>
      </text>
    </comment>
  </commentList>
</comments>
</file>

<file path=xl/sharedStrings.xml><?xml version="1.0" encoding="utf-8"?>
<sst xmlns="http://schemas.openxmlformats.org/spreadsheetml/2006/main" count="1678" uniqueCount="759">
  <si>
    <t>year</t>
  </si>
  <si>
    <t>CHE</t>
  </si>
  <si>
    <t>capital</t>
  </si>
  <si>
    <t>Year</t>
  </si>
  <si>
    <t>Immunisation programmes</t>
  </si>
  <si>
    <t>Early disease detection programmes</t>
  </si>
  <si>
    <t>Healthy condition monitoring programmes</t>
  </si>
  <si>
    <t>Amount (Rs. million)</t>
  </si>
  <si>
    <t>Share (%)</t>
  </si>
  <si>
    <t>gdp_rsmillion</t>
  </si>
  <si>
    <t>offexcrate</t>
  </si>
  <si>
    <t>pop_million</t>
  </si>
  <si>
    <t>gdp_def_1996</t>
  </si>
  <si>
    <t>TEH</t>
  </si>
  <si>
    <t>TEH_GDP</t>
  </si>
  <si>
    <t>TEH_PCSLR</t>
  </si>
  <si>
    <t>TEH_PCUSD</t>
  </si>
  <si>
    <t>tehgrowth</t>
  </si>
  <si>
    <t>gdpgrowth</t>
  </si>
  <si>
    <t>teh_gdp_perc_growth</t>
  </si>
  <si>
    <t>tehpcgrowth</t>
  </si>
  <si>
    <t>rteh</t>
  </si>
  <si>
    <t>rgdp</t>
  </si>
  <si>
    <t>rteh_pc</t>
  </si>
  <si>
    <t>rtehgrowth</t>
  </si>
  <si>
    <t>rgdpgrowth</t>
  </si>
  <si>
    <t>rtehpcgrowth</t>
  </si>
  <si>
    <t>TEH_mn</t>
  </si>
  <si>
    <t>rteh_mn</t>
  </si>
  <si>
    <t>GDP_PCSLR</t>
  </si>
  <si>
    <t>GDP_PCUSD</t>
  </si>
  <si>
    <t>rgdp_pc</t>
  </si>
  <si>
    <t>CHE_GDP</t>
  </si>
  <si>
    <t>CHE_PCSLR</t>
  </si>
  <si>
    <t>CHE_PCUSD</t>
  </si>
  <si>
    <t>chegrowth</t>
  </si>
  <si>
    <t>che_gdp_perc_growth</t>
  </si>
  <si>
    <t>chepcgrowth</t>
  </si>
  <si>
    <t>rche</t>
  </si>
  <si>
    <t>rche_pc</t>
  </si>
  <si>
    <t>rchegrowth</t>
  </si>
  <si>
    <t>rchepcgrowth</t>
  </si>
  <si>
    <t>CHE_mn</t>
  </si>
  <si>
    <t>rche_mn</t>
  </si>
  <si>
    <t>file</t>
  </si>
  <si>
    <t>Othergovernmentdata.csv</t>
  </si>
  <si>
    <t>Capital formation</t>
  </si>
  <si>
    <t>Total health expenditure</t>
  </si>
  <si>
    <r>
      <t>Source:</t>
    </r>
    <r>
      <rPr>
        <sz val="8"/>
        <rFont val="Arial"/>
        <family val="2"/>
      </rPr>
      <t xml:space="preserve"> IHP Sri Lanka Health Accounts Database </t>
    </r>
  </si>
  <si>
    <t>GDP</t>
  </si>
  <si>
    <t>Amount          (Rs. million)</t>
  </si>
  <si>
    <t>Average annual growth rate</t>
  </si>
  <si>
    <t>Amount               (Rs. million)</t>
  </si>
  <si>
    <t>Nominal growth rate(%)</t>
  </si>
  <si>
    <t>GDP per capita</t>
  </si>
  <si>
    <t>Real growth rate(%)</t>
  </si>
  <si>
    <t>Total</t>
  </si>
  <si>
    <t>Public</t>
  </si>
  <si>
    <t>Private</t>
  </si>
  <si>
    <t>Donors</t>
  </si>
  <si>
    <t>Transfers from government domestic revenue</t>
  </si>
  <si>
    <t>Direct foreign transfers</t>
  </si>
  <si>
    <t>Inpatient care</t>
  </si>
  <si>
    <t>Outpatient care</t>
  </si>
  <si>
    <t>Medical goods dispensed to out-patients</t>
  </si>
  <si>
    <t xml:space="preserve">Total </t>
  </si>
  <si>
    <t>Central government</t>
  </si>
  <si>
    <t>Local governments</t>
  </si>
  <si>
    <t>Amount    (Rs. million)</t>
  </si>
  <si>
    <t>Amount  (Rs. million)</t>
  </si>
  <si>
    <t>Employers</t>
  </si>
  <si>
    <t>Insurance</t>
  </si>
  <si>
    <t>Households</t>
  </si>
  <si>
    <t xml:space="preserve">Non-profit institutions </t>
  </si>
  <si>
    <t>Provider own resources</t>
  </si>
  <si>
    <t>Total private spending</t>
  </si>
  <si>
    <t>Share  (%)</t>
  </si>
  <si>
    <t>Amount        (Rs. million)</t>
  </si>
  <si>
    <t>Central MOH</t>
  </si>
  <si>
    <t>Other government ministries, departments and agencies</t>
  </si>
  <si>
    <t>(a) Ancillary services to health care include provision of laboratory and imaging services, as well as patient transport.</t>
  </si>
  <si>
    <t>Public current spending</t>
  </si>
  <si>
    <r>
      <t>Ancillary services to health care</t>
    </r>
    <r>
      <rPr>
        <b/>
        <vertAlign val="superscript"/>
        <sz val="8"/>
        <rFont val="Arial"/>
        <family val="2"/>
      </rPr>
      <t>(a)</t>
    </r>
  </si>
  <si>
    <t>All other functions of health care</t>
  </si>
  <si>
    <t xml:space="preserve">Public </t>
  </si>
  <si>
    <t xml:space="preserve">Private </t>
  </si>
  <si>
    <t>Nominal (Rs. million)</t>
  </si>
  <si>
    <t xml:space="preserve">Current expenditure on health     </t>
  </si>
  <si>
    <t>rcapital</t>
  </si>
  <si>
    <t>rcapital_mn</t>
  </si>
  <si>
    <r>
      <t>Real</t>
    </r>
    <r>
      <rPr>
        <b/>
        <vertAlign val="superscript"/>
        <sz val="8"/>
        <rFont val="Arial"/>
        <family val="2"/>
      </rPr>
      <t>(a)</t>
    </r>
    <r>
      <rPr>
        <b/>
        <sz val="8"/>
        <rFont val="Arial"/>
        <family val="2"/>
      </rPr>
      <t xml:space="preserve"> (Rs. million)</t>
    </r>
  </si>
  <si>
    <t>Ratio of total health expenditure to GDP (%)</t>
  </si>
  <si>
    <t>Ratio of current health expenditure to GDP (%)</t>
  </si>
  <si>
    <t>Current health expenditure</t>
  </si>
  <si>
    <t>Current health expenditure per capita</t>
  </si>
  <si>
    <t>Nominal (Rs. )</t>
  </si>
  <si>
    <r>
      <t xml:space="preserve">Real (Rs.) </t>
    </r>
    <r>
      <rPr>
        <b/>
        <vertAlign val="superscript"/>
        <sz val="8"/>
        <rFont val="Arial"/>
        <family val="2"/>
      </rPr>
      <t>(a)</t>
    </r>
  </si>
  <si>
    <t>Nominal (USD)</t>
  </si>
  <si>
    <t>Total health expenditure per capita</t>
  </si>
  <si>
    <t>Current health expenditure                    (Rs. million)</t>
  </si>
  <si>
    <t>Share of current health expenditure (%)</t>
  </si>
  <si>
    <t>Current health expenditure as a share of GDP (%)</t>
  </si>
  <si>
    <t>Rehabilitative care</t>
  </si>
  <si>
    <t>Preventive care</t>
  </si>
  <si>
    <t xml:space="preserve"> Long-term care (health) </t>
  </si>
  <si>
    <t xml:space="preserve">Governance, and health system  and financing administration </t>
  </si>
  <si>
    <r>
      <t xml:space="preserve">Source: </t>
    </r>
    <r>
      <rPr>
        <sz val="8"/>
        <rFont val="Arial"/>
        <family val="2"/>
      </rPr>
      <t xml:space="preserve">IHP Sri Lanka Health Accounts Database </t>
    </r>
  </si>
  <si>
    <t>Hospitals</t>
  </si>
  <si>
    <t>Nursing and residential care facilities</t>
  </si>
  <si>
    <t>Providers of ambulatory health care</t>
  </si>
  <si>
    <t>Other industries (rest of the economy)</t>
  </si>
  <si>
    <t>Rest of the world</t>
  </si>
  <si>
    <t>Total  (%)</t>
  </si>
  <si>
    <r>
      <t xml:space="preserve">Providers of ancillary services </t>
    </r>
    <r>
      <rPr>
        <b/>
        <vertAlign val="superscript"/>
        <sz val="8"/>
        <rFont val="Arial"/>
        <family val="2"/>
      </rPr>
      <t>(a)</t>
    </r>
  </si>
  <si>
    <t>Providers of preventive care</t>
  </si>
  <si>
    <t>Retailers and other providers of medical goods</t>
  </si>
  <si>
    <t>Providers of health care system administration and financing</t>
  </si>
  <si>
    <t>Provincial DOHs</t>
  </si>
  <si>
    <t>Uva</t>
  </si>
  <si>
    <t>Sabaragamuwa</t>
  </si>
  <si>
    <t xml:space="preserve">Western </t>
  </si>
  <si>
    <t xml:space="preserve">Central </t>
  </si>
  <si>
    <t xml:space="preserve">Southern </t>
  </si>
  <si>
    <t xml:space="preserve">North-Western </t>
  </si>
  <si>
    <t xml:space="preserve">North-Central </t>
  </si>
  <si>
    <t xml:space="preserve">Uva </t>
  </si>
  <si>
    <t xml:space="preserve">Sabaragamuwa </t>
  </si>
  <si>
    <r>
      <t xml:space="preserve">Northern </t>
    </r>
    <r>
      <rPr>
        <b/>
        <vertAlign val="superscript"/>
        <sz val="8"/>
        <rFont val="Arial"/>
        <family val="2"/>
      </rPr>
      <t>(a)</t>
    </r>
  </si>
  <si>
    <r>
      <t>Eastern</t>
    </r>
    <r>
      <rPr>
        <b/>
        <vertAlign val="superscript"/>
        <sz val="8"/>
        <rFont val="Arial"/>
        <family val="2"/>
      </rPr>
      <t xml:space="preserve"> (a)</t>
    </r>
  </si>
  <si>
    <t xml:space="preserve">(a) Prior to 2007, the Northern and Eastern Provinces functioned as a single administrative unit, North-East Provincial Council. Consequently, many administrative data sources </t>
  </si>
  <si>
    <t xml:space="preserve">     only reported expenditure for the two provinces combined, and currently it is not feasible to estimate the distribution of spending between the two provinces for earlier years. </t>
  </si>
  <si>
    <t xml:space="preserve">    Consequently, the table displays the expenditure as estimated for both provinces combined for years prior to 2005.</t>
  </si>
  <si>
    <t>Western</t>
  </si>
  <si>
    <t>(1) Population figures used for provincial calculations were derived as follows: Census data for mid year population was used for 1981,2001 and 2012.</t>
  </si>
  <si>
    <r>
      <t xml:space="preserve">Eastern </t>
    </r>
    <r>
      <rPr>
        <b/>
        <vertAlign val="superscript"/>
        <sz val="8"/>
        <rFont val="Arial"/>
        <family val="2"/>
      </rPr>
      <t>(a)</t>
    </r>
  </si>
  <si>
    <t xml:space="preserve">     Time series from1981 to 2012 was estimated based on population growth for inter-census years. </t>
  </si>
  <si>
    <t>North-Western</t>
  </si>
  <si>
    <t>Note: Shares computed excluding donor spending</t>
  </si>
  <si>
    <t>Colombo</t>
  </si>
  <si>
    <t>Gampaha</t>
  </si>
  <si>
    <t>Kalutara</t>
  </si>
  <si>
    <t>Kandy</t>
  </si>
  <si>
    <t>Matale</t>
  </si>
  <si>
    <t>Nuwara Eliya</t>
  </si>
  <si>
    <t>Galle</t>
  </si>
  <si>
    <t>Matara</t>
  </si>
  <si>
    <t>Hambantota</t>
  </si>
  <si>
    <t>Kurunegala</t>
  </si>
  <si>
    <t>Puttalam</t>
  </si>
  <si>
    <t>Anuradhapura</t>
  </si>
  <si>
    <t>Polonnaruwa</t>
  </si>
  <si>
    <t>Badulla</t>
  </si>
  <si>
    <t>Moneragala</t>
  </si>
  <si>
    <t>Kegalle</t>
  </si>
  <si>
    <t>Central</t>
  </si>
  <si>
    <t>Sourthern</t>
  </si>
  <si>
    <t>–</t>
  </si>
  <si>
    <t>Northern</t>
  </si>
  <si>
    <t>Eastern</t>
  </si>
  <si>
    <t>North-Central</t>
  </si>
  <si>
    <t>(a) Prior to 2007, the Northern and Eastern Provinces functioned as a single administrative unit, North-East Provincial Council.</t>
  </si>
  <si>
    <t xml:space="preserve">     Consequently, many administrative data sources only reported expenditure for the two provinces combined,and currently it is not feasible to estimate the</t>
  </si>
  <si>
    <t xml:space="preserve">     combined  for years prior to 2005.</t>
  </si>
  <si>
    <t xml:space="preserve">     for district populations.These limitaions mean that it is not possible to provide individual district estimates for the Northern and Eastern Provinces </t>
  </si>
  <si>
    <t xml:space="preserve">     Time series from1981 to 2012 was estimated based on population growth for inter-census years.</t>
  </si>
  <si>
    <t xml:space="preserve">      national collective services are not included.</t>
  </si>
  <si>
    <t>(3) "–" represents that estimate is not available for the year</t>
  </si>
  <si>
    <t>(b) District level per capita estimates of the Northern and Eastern Provinces for 2005–2011 are not reliable due to large uncertainties in the statistics</t>
  </si>
  <si>
    <t xml:space="preserve">     for 2005–2011. District level estimates of Northern and Eastern Provinces in 2012 were computed based on 2012 census data on mid year population.</t>
  </si>
  <si>
    <t>Notes:</t>
  </si>
  <si>
    <r>
      <t xml:space="preserve">North-East </t>
    </r>
    <r>
      <rPr>
        <b/>
        <vertAlign val="superscript"/>
        <sz val="8"/>
        <rFont val="Arial"/>
        <family val="2"/>
      </rPr>
      <t>(a)</t>
    </r>
  </si>
  <si>
    <r>
      <t>Jaffna</t>
    </r>
    <r>
      <rPr>
        <vertAlign val="superscript"/>
        <sz val="8"/>
        <rFont val="Arial"/>
        <family val="2"/>
      </rPr>
      <t>(b)</t>
    </r>
  </si>
  <si>
    <r>
      <t>Mannar</t>
    </r>
    <r>
      <rPr>
        <vertAlign val="superscript"/>
        <sz val="8"/>
        <rFont val="Arial"/>
        <family val="2"/>
      </rPr>
      <t>(b)</t>
    </r>
  </si>
  <si>
    <r>
      <t>Vavuniya</t>
    </r>
    <r>
      <rPr>
        <vertAlign val="superscript"/>
        <sz val="8"/>
        <rFont val="Arial"/>
        <family val="2"/>
      </rPr>
      <t>(b)</t>
    </r>
  </si>
  <si>
    <r>
      <t>Mullaitivu</t>
    </r>
    <r>
      <rPr>
        <vertAlign val="superscript"/>
        <sz val="8"/>
        <rFont val="Arial"/>
        <family val="2"/>
      </rPr>
      <t>(b)</t>
    </r>
  </si>
  <si>
    <r>
      <t>Killinochchi</t>
    </r>
    <r>
      <rPr>
        <vertAlign val="superscript"/>
        <sz val="8"/>
        <rFont val="Arial"/>
        <family val="2"/>
      </rPr>
      <t>(b)</t>
    </r>
  </si>
  <si>
    <r>
      <t>Batticaloa</t>
    </r>
    <r>
      <rPr>
        <vertAlign val="superscript"/>
        <sz val="8"/>
        <rFont val="Arial"/>
        <family val="2"/>
      </rPr>
      <t>(b)</t>
    </r>
  </si>
  <si>
    <r>
      <t>Ampara</t>
    </r>
    <r>
      <rPr>
        <vertAlign val="superscript"/>
        <sz val="8"/>
        <rFont val="Arial"/>
        <family val="2"/>
      </rPr>
      <t>(b)</t>
    </r>
  </si>
  <si>
    <r>
      <t>Trincomalee</t>
    </r>
    <r>
      <rPr>
        <vertAlign val="superscript"/>
        <sz val="8"/>
        <rFont val="Arial"/>
        <family val="2"/>
      </rPr>
      <t>(b)</t>
    </r>
  </si>
  <si>
    <t>Governmental schemes and compulsory contributory health financing schemes</t>
  </si>
  <si>
    <t>Voluntary health care payment schemes</t>
  </si>
  <si>
    <t>Current health expenditure (Rs. million)</t>
  </si>
  <si>
    <t>Province</t>
  </si>
  <si>
    <t>District</t>
  </si>
  <si>
    <r>
      <t xml:space="preserve"> Ratio</t>
    </r>
    <r>
      <rPr>
        <b/>
        <vertAlign val="superscript"/>
        <sz val="8"/>
        <rFont val="Arial"/>
        <family val="2"/>
      </rPr>
      <t>(a)</t>
    </r>
    <r>
      <rPr>
        <b/>
        <sz val="8"/>
        <rFont val="Arial"/>
        <family val="2"/>
      </rPr>
      <t xml:space="preserve"> (%)</t>
    </r>
  </si>
  <si>
    <t>(b) Provisional</t>
  </si>
  <si>
    <t>(a) Provisional</t>
  </si>
  <si>
    <t>(c) Provisional</t>
  </si>
  <si>
    <t>Providers of ambulatory care</t>
  </si>
  <si>
    <t xml:space="preserve">Voluntary prepayments to private insurance </t>
  </si>
  <si>
    <t>Household out-of-pocket payments and other private financing</t>
  </si>
  <si>
    <t>Notes</t>
  </si>
  <si>
    <t>Transfers distributed by government from foreign sources</t>
  </si>
  <si>
    <r>
      <t xml:space="preserve">Social security contributions/insurance </t>
    </r>
    <r>
      <rPr>
        <b/>
        <vertAlign val="superscript"/>
        <sz val="8"/>
        <rFont val="Arial"/>
        <family val="2"/>
      </rPr>
      <t>(a)</t>
    </r>
  </si>
  <si>
    <t>Source</t>
  </si>
  <si>
    <t>Supplies to Government hopitals by MSD</t>
  </si>
  <si>
    <t>Medicines purchased by government from the private sector</t>
  </si>
  <si>
    <t>Medicines sold to private practitioners for dispensing</t>
  </si>
  <si>
    <t>Medicines sold to private hospitals</t>
  </si>
  <si>
    <t>Medicines sold to outpatients at pharmacies (with adjustment for the NEP)</t>
  </si>
  <si>
    <t>Data for chart of price comparison of the audited pharmacy market (i.e., medicines sold to out patients at pharmacies)</t>
  </si>
  <si>
    <t>Private sector drugs at CIF value</t>
  </si>
  <si>
    <t>Private sector drugs at wholesale value</t>
  </si>
  <si>
    <t>Private sector drugs at retail value</t>
  </si>
  <si>
    <t>(a) Public sector purchases are mostly made by the Ministry of Health Medical Supplies Division (MSD) and then distributed to government health institutions.</t>
  </si>
  <si>
    <t>(c) This refers to the small quantities of medicines that some government hospitals are permitted to self-purchase from their own budgets.</t>
  </si>
  <si>
    <t>(b) Private sector expenditure at CIF (cost, insurance and freight) prices.</t>
  </si>
  <si>
    <t xml:space="preserve">Note: Public sector expenditure is valued in terms of actual purchase prices paid by MOH and MOH institutions. Private sector expenditure is valued in terms of wholesale </t>
  </si>
  <si>
    <t xml:space="preserve">prices, which are the prices normally paid by retailers to obtain their stocks. Actual retails prices paid by pharmacy customers are higher, as illustrated in the inset box. </t>
  </si>
  <si>
    <t xml:space="preserve">Wholesale prices are in turn higher than CIF (cost, insurance and freight) prices which are what imported medicines cost when landed at the port. </t>
  </si>
  <si>
    <t>Source: IHP staff estimates using data from numerous sources, including MOH and IMS-Health</t>
  </si>
  <si>
    <t>(a) Ratio of total private spending to Current Expenditure on Health (CHE).</t>
  </si>
  <si>
    <t>Source files for HA data are JAPHAQ submissions saved on server. Shared/IHP projects/APNHAN/JAPHAQ</t>
  </si>
  <si>
    <t>Territory</t>
  </si>
  <si>
    <t>Current expenditure on health</t>
  </si>
  <si>
    <t>Per cap health expenditure</t>
  </si>
  <si>
    <t>CALCULATIONS ONLY</t>
  </si>
  <si>
    <t>THE</t>
  </si>
  <si>
    <t>Population</t>
  </si>
  <si>
    <t>Exchange rate (US$)</t>
  </si>
  <si>
    <t>PPP conversion factor (GDP) to market exchange rate ratio</t>
  </si>
  <si>
    <t>current exp HE (million ncu)</t>
  </si>
  <si>
    <t>current exp HE (US$ million))</t>
  </si>
  <si>
    <t>(US$)</t>
  </si>
  <si>
    <t xml:space="preserve"> (PPP$)</t>
  </si>
  <si>
    <t>(US$ million)</t>
  </si>
  <si>
    <t>(% GDP)</t>
  </si>
  <si>
    <t>(Million NCU)</t>
  </si>
  <si>
    <t>(million)</t>
  </si>
  <si>
    <t>Bangladesh</t>
  </si>
  <si>
    <t>China</t>
  </si>
  <si>
    <t>2012 HF tabes only.</t>
  </si>
  <si>
    <t>Sri Lanka</t>
  </si>
  <si>
    <t>Thailand</t>
  </si>
  <si>
    <t>No new updates</t>
  </si>
  <si>
    <r>
      <t>Fiji</t>
    </r>
    <r>
      <rPr>
        <vertAlign val="superscript"/>
        <sz val="8"/>
        <rFont val="Arial"/>
        <family val="2"/>
      </rPr>
      <t>(a)</t>
    </r>
  </si>
  <si>
    <t>Fiji</t>
  </si>
  <si>
    <t>JAPHAQ 2014 Part B Questionnaire (SHA 2011)_Fiji_2012.xls</t>
  </si>
  <si>
    <t>Malaysia</t>
  </si>
  <si>
    <t>Taiwan</t>
  </si>
  <si>
    <t>Have NHE  report.can update</t>
  </si>
  <si>
    <t>Korea</t>
  </si>
  <si>
    <t>Hong Kong SAR</t>
  </si>
  <si>
    <t>New Zealand</t>
  </si>
  <si>
    <t>Japan</t>
  </si>
  <si>
    <t>Australia</t>
  </si>
  <si>
    <t>(a) SHA 2011 estimates</t>
  </si>
  <si>
    <t>Afghanistan</t>
  </si>
  <si>
    <t>Not sure of estimates.inconsistencies in JAPHAQ tables</t>
  </si>
  <si>
    <t>Note: Data for all subsequent tables in this refer to the year mentioned in the above table for each country</t>
  </si>
  <si>
    <t>Indonesia</t>
  </si>
  <si>
    <t>Maldives</t>
  </si>
  <si>
    <t xml:space="preserve">Tonga </t>
  </si>
  <si>
    <t xml:space="preserve">Pakistan </t>
  </si>
  <si>
    <t>GDP (current US$)</t>
  </si>
  <si>
    <t>GDP (current LCU)</t>
  </si>
  <si>
    <t>GDP per capita, PPP (current international $)</t>
  </si>
  <si>
    <t>Official exchange rate (LCU per US$, period average)</t>
  </si>
  <si>
    <t>Population, total</t>
  </si>
  <si>
    <t>Source:WDI data</t>
  </si>
  <si>
    <t>http://databank.worldbank.org/data</t>
  </si>
  <si>
    <t>Taiwan,2011</t>
  </si>
  <si>
    <t>WEO data</t>
  </si>
  <si>
    <t>source</t>
  </si>
  <si>
    <t xml:space="preserve">GDP (current US$) </t>
  </si>
  <si>
    <t>millions</t>
  </si>
  <si>
    <t>WEO data,2015</t>
  </si>
  <si>
    <t>http://www.imf.org/external/pubs/ft/weo/2014/01/weodata/download.aspx</t>
  </si>
  <si>
    <t xml:space="preserve">Official exchange rate (LCU per US$, period average) </t>
  </si>
  <si>
    <t>taiwan central bank</t>
  </si>
  <si>
    <t>http://www.cbc.gov.tw/ct.asp?xItem=2069&amp;ctNode=511</t>
  </si>
  <si>
    <t>calculation based on WEO data</t>
  </si>
  <si>
    <t>GDP per capita (current US$):</t>
  </si>
  <si>
    <t>Current expenditure on health (US$ million)</t>
  </si>
  <si>
    <t>HF.1.1</t>
  </si>
  <si>
    <t>HF.1.2</t>
  </si>
  <si>
    <t>HF.2.1 + HF.2.2</t>
  </si>
  <si>
    <t>HF.2.3</t>
  </si>
  <si>
    <t>Current health expenditure (NCU million)</t>
  </si>
  <si>
    <t>General government (excl. social insurance)</t>
  </si>
  <si>
    <t>Social Insurance</t>
  </si>
  <si>
    <t>Private  insurance</t>
  </si>
  <si>
    <t>Private household out-of-pocket payments</t>
  </si>
  <si>
    <t>Other</t>
  </si>
  <si>
    <t>check</t>
  </si>
  <si>
    <t>JAPHAQ 2015 Part B Questionnaire 1.0 (SHA  1.0).2012.BNG.xlsx</t>
  </si>
  <si>
    <t>JAPHAQ 2012 Part B Questionnaire 2010-Thailand.xls</t>
  </si>
  <si>
    <t>/Shared/Library/NHA Publications/Countries/Taiwan/SHA2011_Taiwan.pdf</t>
  </si>
  <si>
    <t>2011-Q15-NZL.xls</t>
  </si>
  <si>
    <t>Current expenditure on health care (US$ million)</t>
  </si>
  <si>
    <t>HC.1.1;2.1+HC.1.2;2.2</t>
  </si>
  <si>
    <t>HC.1.3;2.3+HC.1.4;2.4</t>
  </si>
  <si>
    <t>HC.3</t>
  </si>
  <si>
    <t>HC.4</t>
  </si>
  <si>
    <t>HC.5.1</t>
  </si>
  <si>
    <t>HC.5.2</t>
  </si>
  <si>
    <t>HC.6</t>
  </si>
  <si>
    <t>Long-term nursing care (inpatient)</t>
  </si>
  <si>
    <t xml:space="preserve">Ancillary services </t>
  </si>
  <si>
    <t>Pharmaceutical and other medical non-durables</t>
  </si>
  <si>
    <t>Therapeutic appliances and other medical durables</t>
  </si>
  <si>
    <t>Prevention and public health services</t>
  </si>
  <si>
    <t>HC.1;HC.2</t>
  </si>
  <si>
    <t>HC.1.1;2.1</t>
  </si>
  <si>
    <t>HC.1.2;2.2</t>
  </si>
  <si>
    <t>HC.1.3;2.3</t>
  </si>
  <si>
    <t>HC.1.4;2.4</t>
  </si>
  <si>
    <t>HC.5</t>
  </si>
  <si>
    <t>HC.7</t>
  </si>
  <si>
    <t>HC.9</t>
  </si>
  <si>
    <t>Current expenditure on health care</t>
  </si>
  <si>
    <t>Services of curative and rehabilitative care</t>
  </si>
  <si>
    <t>In-patient curative and rehabilitative care</t>
  </si>
  <si>
    <t>Day cases of curative and rehabilitative care</t>
  </si>
  <si>
    <t>Out-patient curative and rehabilitative care</t>
  </si>
  <si>
    <t>Services of curative home and rehabilitative home care</t>
  </si>
  <si>
    <t>All other industries</t>
  </si>
  <si>
    <t>Not specified by kind</t>
  </si>
  <si>
    <t>HP.1+ HP.2</t>
  </si>
  <si>
    <t>HP.3</t>
  </si>
  <si>
    <t>HP.4</t>
  </si>
  <si>
    <t>HP.5</t>
  </si>
  <si>
    <t>HP.6</t>
  </si>
  <si>
    <t>HP.7+HP.9</t>
  </si>
  <si>
    <t>Hospitals, nursing and residential facilities</t>
  </si>
  <si>
    <t>Retail of medical goods</t>
  </si>
  <si>
    <t>Providers of public health programmes</t>
  </si>
  <si>
    <t>Health admin. and insurance</t>
  </si>
  <si>
    <t>Current expenditure on health care (ncu million)</t>
  </si>
  <si>
    <t>HP.1</t>
  </si>
  <si>
    <t>HP.2</t>
  </si>
  <si>
    <t>HP.7</t>
  </si>
  <si>
    <t>HP.9</t>
  </si>
  <si>
    <t>Check</t>
  </si>
  <si>
    <t xml:space="preserve">Current health expenditure </t>
  </si>
  <si>
    <t>Arrange countries in the ascending order of per capita GDP (US$)</t>
  </si>
  <si>
    <t>President's Fund</t>
  </si>
  <si>
    <t>Outpatient curative, rehabilitative and home care</t>
  </si>
  <si>
    <t>Inpatient, rehabilitative and day care</t>
  </si>
  <si>
    <t>1. Population figures used for provincial calculations were derived as follows: Census data for mid year population was used for 1981,2001 and 2012.</t>
  </si>
  <si>
    <t>3. Per capita estimates for the Northern and Eastern Provinces are not reliable due to large uncertainties in the statistics for provincial populations.</t>
  </si>
  <si>
    <r>
      <t xml:space="preserve"> Ratio</t>
    </r>
    <r>
      <rPr>
        <b/>
        <vertAlign val="superscript"/>
        <sz val="8"/>
        <rFont val="Arial"/>
        <family val="2"/>
      </rPr>
      <t>(b)</t>
    </r>
    <r>
      <rPr>
        <b/>
        <sz val="8"/>
        <rFont val="Arial"/>
        <family val="2"/>
      </rPr>
      <t xml:space="preserve"> (%)</t>
    </r>
  </si>
  <si>
    <t>(b) Ratio of total public spending to Current Expenditure on Health (CHE).</t>
  </si>
  <si>
    <r>
      <t>Hong Kong SAR</t>
    </r>
    <r>
      <rPr>
        <vertAlign val="superscript"/>
        <sz val="8"/>
        <rFont val="Arial"/>
        <family val="2"/>
      </rPr>
      <t>(a)</t>
    </r>
  </si>
  <si>
    <t>NHA report 1997-2014</t>
  </si>
  <si>
    <t>(a) Real values are expressed in terms of 2018 prices.</t>
  </si>
  <si>
    <r>
      <t>ETF and Suraksha</t>
    </r>
    <r>
      <rPr>
        <b/>
        <vertAlign val="superscript"/>
        <sz val="8"/>
        <rFont val="Arial"/>
        <family val="2"/>
      </rPr>
      <t>(a)</t>
    </r>
  </si>
  <si>
    <t>Table 1: Current, capital and total expenditure on health, nominal and real values (2018 prices), 1990–2019</t>
  </si>
  <si>
    <r>
      <t>2019</t>
    </r>
    <r>
      <rPr>
        <vertAlign val="superscript"/>
        <sz val="8"/>
        <rFont val="Arial"/>
        <family val="2"/>
      </rPr>
      <t>(b)</t>
    </r>
  </si>
  <si>
    <t>Table 2: Current and total health expenditure, GDP, annual growth rates and share of health on GDP, 1990–2019</t>
  </si>
  <si>
    <r>
      <t>2019</t>
    </r>
    <r>
      <rPr>
        <vertAlign val="superscript"/>
        <sz val="8"/>
        <rFont val="Arial"/>
        <family val="2"/>
      </rPr>
      <t>(a)</t>
    </r>
  </si>
  <si>
    <t>Table 3: Per capita current, total health expenditure and GDP, 1990–2019</t>
  </si>
  <si>
    <r>
      <t>2019</t>
    </r>
    <r>
      <rPr>
        <vertAlign val="superscript"/>
        <sz val="8"/>
        <rFont val="Arial"/>
        <family val="2"/>
      </rPr>
      <t>(b)</t>
    </r>
  </si>
  <si>
    <t>Table 4: Current health expenditure by financing source, 1990–2019</t>
  </si>
  <si>
    <t>Table 5: Public current expenditure on health  by financing source, 1990–2019</t>
  </si>
  <si>
    <r>
      <t>2019</t>
    </r>
    <r>
      <rPr>
        <vertAlign val="superscript"/>
        <sz val="8"/>
        <rFont val="Arial"/>
        <family val="2"/>
      </rPr>
      <t>(c)</t>
    </r>
  </si>
  <si>
    <t>Table 6: Private current expenditure on health  by financing source, 1990–2019</t>
  </si>
  <si>
    <t>Table 8: Current health expenditure by function (Rs. million), 1990–2019</t>
  </si>
  <si>
    <t>Table 9 : Share of health expenditure by function (%), 1990–2019</t>
  </si>
  <si>
    <t>Table 10: Shares of health expenditure for each function by source of financing (%), 1990–2019</t>
  </si>
  <si>
    <t>Table 11: Current health expenditure by provider, 1990–2019</t>
  </si>
  <si>
    <r>
      <t>2019</t>
    </r>
    <r>
      <rPr>
        <b/>
        <vertAlign val="superscript"/>
        <sz val="8"/>
        <rFont val="Arial"/>
        <family val="2"/>
      </rPr>
      <t>(c)</t>
    </r>
  </si>
  <si>
    <t>WHO GHED and NHA reports</t>
  </si>
  <si>
    <t>HF. 1.1 Government schemes</t>
  </si>
  <si>
    <t>HF. 1.2Compulsory contributory health insurance schemes</t>
  </si>
  <si>
    <t>HF.3 Household out-of-pocket payment</t>
  </si>
  <si>
    <t>SHA 2011</t>
  </si>
  <si>
    <t/>
  </si>
  <si>
    <t>HP.3 + HP. 4</t>
  </si>
  <si>
    <t xml:space="preserve">HP.2 </t>
  </si>
  <si>
    <t>HP.8</t>
  </si>
  <si>
    <t xml:space="preserve">HP.3 </t>
  </si>
  <si>
    <t>SHA 1.0</t>
  </si>
  <si>
    <r>
      <t>Australia</t>
    </r>
    <r>
      <rPr>
        <vertAlign val="superscript"/>
        <sz val="8"/>
        <rFont val="Arial"/>
        <family val="2"/>
      </rPr>
      <t>(a)</t>
    </r>
  </si>
  <si>
    <r>
      <t>Korea</t>
    </r>
    <r>
      <rPr>
        <vertAlign val="superscript"/>
        <sz val="8"/>
        <rFont val="Arial"/>
        <family val="2"/>
      </rPr>
      <t>(a)</t>
    </r>
  </si>
  <si>
    <r>
      <t>Japan</t>
    </r>
    <r>
      <rPr>
        <vertAlign val="superscript"/>
        <sz val="8"/>
        <rFont val="Arial"/>
        <family val="2"/>
      </rPr>
      <t>(a)</t>
    </r>
  </si>
  <si>
    <t>OECD</t>
  </si>
  <si>
    <t>HKG web site</t>
  </si>
  <si>
    <t>GHED</t>
  </si>
  <si>
    <t>HF. 2.1 Voluntary health care payment schemes</t>
  </si>
  <si>
    <t>HF. 2 Voluntary health care payment schemes</t>
  </si>
  <si>
    <t>HF.2.1 Voluntary health insurance schemes</t>
  </si>
  <si>
    <t>HF.2.2 NPISH financing schemes</t>
  </si>
  <si>
    <t>HF.2.3 Enterprise financing schemes</t>
  </si>
  <si>
    <t>HF.4 Rest of the world financing schemes (non-resident)</t>
  </si>
  <si>
    <t>HF.1.2.1 Social health insurance schemes</t>
  </si>
  <si>
    <t>[SL SHA tables_FxP 2020-12-16.xls]2018'!$D$8</t>
  </si>
  <si>
    <t>[SL SHA tables_FxP 2020-12-16.xls]2018'!E$30</t>
  </si>
  <si>
    <t>[SL SHA tables_FxS 2020-12-16]2018'!F$22</t>
  </si>
  <si>
    <t>2. The total of all the provincial spending reported in this table does not equate to CHE, as spending on all-island wide personal medical services and national collective services are not included</t>
  </si>
  <si>
    <t xml:space="preserve">(2) The total of all the district spending reported in this table does not equate to CHE, as spending on all-island wide personal medical services and </t>
  </si>
  <si>
    <t>Source: WHO Global Health Expenditure Database, OECD Health expenditure and Finacing data, OECD Korea Policy Centre-APNHAN regional health accounts data collection 2012–2015, Country NHA reports and World Bank Development Indicators 2021.</t>
  </si>
  <si>
    <t>Source: WHO Global Health Expenditure Database, OECD Health expenditure and Finacing data,  OECD Korea Policy Centre-APNHAN regional health accounts data collection 2012–2015 and Country NHA reports.</t>
  </si>
  <si>
    <t>Table 7: Capital expenditure on health by financing source , 1990–2019</t>
  </si>
  <si>
    <t>Total capital expenditure  (Rs. million)</t>
  </si>
  <si>
    <t xml:space="preserve">Current health expenditure (Rs. million) </t>
  </si>
  <si>
    <t>Note: The total of all the provincial spending reported in this table does not sum to CHE, as spending on all-island wide personal medical services and national collective services are not included.</t>
  </si>
  <si>
    <t>Rathnapura</t>
  </si>
  <si>
    <t>1991–2000</t>
  </si>
  <si>
    <t>2001–2019</t>
  </si>
  <si>
    <t>1991–2019</t>
  </si>
  <si>
    <t>ICHA-HC code</t>
  </si>
  <si>
    <t>Health care by function</t>
  </si>
  <si>
    <t>HC.1</t>
  </si>
  <si>
    <t>Services of curative care</t>
  </si>
  <si>
    <t>HC.1.1</t>
  </si>
  <si>
    <t>In-patient curative care</t>
  </si>
  <si>
    <t>HC.1.2</t>
  </si>
  <si>
    <t>Day cases of curative care</t>
  </si>
  <si>
    <t>HC.1.3</t>
  </si>
  <si>
    <t>Out-patient curative care</t>
  </si>
  <si>
    <t>HC.1.4</t>
  </si>
  <si>
    <t>Services of curative home care</t>
  </si>
  <si>
    <t>HC.2</t>
  </si>
  <si>
    <t>Services of rehabilitative care</t>
  </si>
  <si>
    <t>HC.2.1</t>
  </si>
  <si>
    <t xml:space="preserve">In-patient rehabilitative care </t>
  </si>
  <si>
    <t>HC.2.2</t>
  </si>
  <si>
    <t>Day cases of rehabilitative care</t>
  </si>
  <si>
    <t>HC.2.3</t>
  </si>
  <si>
    <t>Out-patient rehabilitative care</t>
  </si>
  <si>
    <t>HC.2.4</t>
  </si>
  <si>
    <t>Services of rehabilitative home care</t>
  </si>
  <si>
    <t>Services of long-term nursing care</t>
  </si>
  <si>
    <t>HC.3.1</t>
  </si>
  <si>
    <t>In-patient long-term nursing care</t>
  </si>
  <si>
    <t>HC.3.2</t>
  </si>
  <si>
    <t>Day cases of long-term nursing care</t>
  </si>
  <si>
    <t>HC.3.3</t>
  </si>
  <si>
    <t>Long-term nursing care: home care</t>
  </si>
  <si>
    <t>Ancillary services to health care</t>
  </si>
  <si>
    <t>HC.4.1</t>
  </si>
  <si>
    <t>Clinical laboratory</t>
  </si>
  <si>
    <t>HC.4.2</t>
  </si>
  <si>
    <t xml:space="preserve">Diagnostic imaging </t>
  </si>
  <si>
    <t>HC.4.3</t>
  </si>
  <si>
    <t>Patient transport and emergency rescue</t>
  </si>
  <si>
    <t>HC.4.9</t>
  </si>
  <si>
    <t xml:space="preserve">All other miscellaneous ancillary services </t>
  </si>
  <si>
    <t>HC.6.1</t>
  </si>
  <si>
    <t>Maternal and child health; family planning and counselling</t>
  </si>
  <si>
    <t>HC.6.2</t>
  </si>
  <si>
    <t>School health services</t>
  </si>
  <si>
    <t>HC.6.3</t>
  </si>
  <si>
    <t>Prevention of communicable diseases</t>
  </si>
  <si>
    <t>HC.6.4</t>
  </si>
  <si>
    <t>Prevention of non-communicable diseases</t>
  </si>
  <si>
    <t>HC.6.5</t>
  </si>
  <si>
    <t>Occupational health care</t>
  </si>
  <si>
    <t>HC.6.9</t>
  </si>
  <si>
    <t>All other misc. public health services</t>
  </si>
  <si>
    <t>Health administration and health insurance</t>
  </si>
  <si>
    <t>HC.7.1</t>
  </si>
  <si>
    <t>General government administration of health</t>
  </si>
  <si>
    <t>HC.7.2</t>
  </si>
  <si>
    <t>Health administration and health insurance: private</t>
  </si>
  <si>
    <t>Current health expenditure (HC.1-HC.7)</t>
  </si>
  <si>
    <t>HC.R.1</t>
  </si>
  <si>
    <t>Capital formation of health care provider institutions</t>
  </si>
  <si>
    <t>Total health expenditure (HC.1-HC.7; HC.R.1)</t>
  </si>
  <si>
    <t>1. Zero values represent decimal points.</t>
  </si>
  <si>
    <t>2. "-" represents a zero value.</t>
  </si>
  <si>
    <t>3. 2019 estimates are provisional</t>
  </si>
  <si>
    <r>
      <rPr>
        <i/>
        <sz val="8"/>
        <rFont val="Arial"/>
        <family val="2"/>
      </rPr>
      <t xml:space="preserve">Source: </t>
    </r>
    <r>
      <rPr>
        <sz val="8"/>
        <rFont val="Arial"/>
        <family val="2"/>
      </rPr>
      <t>IHP Sri Lanka Health Accounts Database.</t>
    </r>
  </si>
  <si>
    <t>ICHA-HP code</t>
  </si>
  <si>
    <t>Health care by provider</t>
  </si>
  <si>
    <t>HP.1.1</t>
  </si>
  <si>
    <t>General hospitals</t>
  </si>
  <si>
    <t>HP.1.2</t>
  </si>
  <si>
    <t>Mental health and substance abuse hospitals</t>
  </si>
  <si>
    <t>HP.1.3</t>
  </si>
  <si>
    <t>Speciality (other then mental health and substance abuse hospitals)</t>
  </si>
  <si>
    <t>HP.2.1</t>
  </si>
  <si>
    <t>Nursing care facilities</t>
  </si>
  <si>
    <t>HP.2.2</t>
  </si>
  <si>
    <t>Residential mental retardation, mental health and substance abuse facilities</t>
  </si>
  <si>
    <t>HP.2.3</t>
  </si>
  <si>
    <t>Community care facilities for the elderly</t>
  </si>
  <si>
    <t>HP.2.9</t>
  </si>
  <si>
    <t>All other residential care facilities</t>
  </si>
  <si>
    <t>HP.3.1</t>
  </si>
  <si>
    <t>Offices of physicians</t>
  </si>
  <si>
    <t>HP.3.2</t>
  </si>
  <si>
    <t>Offices of dentists</t>
  </si>
  <si>
    <t>HP.3.3</t>
  </si>
  <si>
    <t>Offices of other health practitioners</t>
  </si>
  <si>
    <t>HP.3.4</t>
  </si>
  <si>
    <t>Out-patient care centres</t>
  </si>
  <si>
    <t>HP.3.5</t>
  </si>
  <si>
    <t>Medical and diagnostic laboratories</t>
  </si>
  <si>
    <t>HP.3.6</t>
  </si>
  <si>
    <t>Providers of home health care services</t>
  </si>
  <si>
    <t>HP.3.9</t>
  </si>
  <si>
    <t>Other providers of ambulatory health care</t>
  </si>
  <si>
    <t xml:space="preserve">HP.4 </t>
  </si>
  <si>
    <t>Retail sale and other providers of medical goods</t>
  </si>
  <si>
    <t>HP.4.1</t>
  </si>
  <si>
    <t>Dispensing chemists (Pharmacies)</t>
  </si>
  <si>
    <t>HP.4.2</t>
  </si>
  <si>
    <t>Retail sale and other suppliers of optical glasses and other vision products</t>
  </si>
  <si>
    <t>HP.4.3</t>
  </si>
  <si>
    <t>Retail sale and other suppliers of hearing aids</t>
  </si>
  <si>
    <t>HP.4.4</t>
  </si>
  <si>
    <t>Retail sale and other suppliers of medical appliances</t>
  </si>
  <si>
    <t>HP.4.9</t>
  </si>
  <si>
    <t>All other miscellaneous sale and other suppliers of pharmaceuticals and medical goods</t>
  </si>
  <si>
    <t>Provision and administration of public health programs</t>
  </si>
  <si>
    <t xml:space="preserve">HP.6 </t>
  </si>
  <si>
    <t>General health administration and insurance</t>
  </si>
  <si>
    <t>HP.6.1</t>
  </si>
  <si>
    <t>Government administration of health</t>
  </si>
  <si>
    <t>HP.6.2</t>
  </si>
  <si>
    <t>Social security funds</t>
  </si>
  <si>
    <t>HP.6.3</t>
  </si>
  <si>
    <t>Other social insurance</t>
  </si>
  <si>
    <t>HP.6.4</t>
  </si>
  <si>
    <t>Other (private) insurance</t>
  </si>
  <si>
    <t>HP.6.9</t>
  </si>
  <si>
    <t>All other providers of health administration</t>
  </si>
  <si>
    <t>HP.7.1</t>
  </si>
  <si>
    <t>Establishments as providers of occupational health care services</t>
  </si>
  <si>
    <t>HP.7.2</t>
  </si>
  <si>
    <t>Private households as providers of home care</t>
  </si>
  <si>
    <t>HP.7.9</t>
  </si>
  <si>
    <t>All other industries as secondary producers of health care</t>
  </si>
  <si>
    <t>Current health expenditure (HP.1-HP.9)</t>
  </si>
  <si>
    <t>ICHA-HF code</t>
  </si>
  <si>
    <t>Source of funding</t>
  </si>
  <si>
    <t>HF.1</t>
  </si>
  <si>
    <t>General government</t>
  </si>
  <si>
    <t>General government (excl. social security) = Territorial government</t>
  </si>
  <si>
    <t>HF.2</t>
  </si>
  <si>
    <t>Private sector</t>
  </si>
  <si>
    <t>HF.2.1</t>
  </si>
  <si>
    <t>Private social insurance</t>
  </si>
  <si>
    <t>HF.2.2</t>
  </si>
  <si>
    <t>Private insurance (other than social insurance)</t>
  </si>
  <si>
    <t>Private households out-of-pocket exp.</t>
  </si>
  <si>
    <t>HF.2.4</t>
  </si>
  <si>
    <t>Non-profit institutions serving households</t>
  </si>
  <si>
    <t>HF.2.5</t>
  </si>
  <si>
    <t>Corporations (other than health insurance)</t>
  </si>
  <si>
    <t>HF.3</t>
  </si>
  <si>
    <t>Total  health expenditure (HF.1-HF.3)</t>
  </si>
  <si>
    <t>Curative care</t>
  </si>
  <si>
    <t>Inpatient curative care</t>
  </si>
  <si>
    <t>Day curative care</t>
  </si>
  <si>
    <t>Outpatient curative care</t>
  </si>
  <si>
    <t>Home-based curative care</t>
  </si>
  <si>
    <t>Inpatient rehabilitative care</t>
  </si>
  <si>
    <t>Day rehabilitative care</t>
  </si>
  <si>
    <t>Outpatient rehabilitative care</t>
  </si>
  <si>
    <t>Home-based rehabilitative care</t>
  </si>
  <si>
    <t>Long-term care (health)</t>
  </si>
  <si>
    <t>Inpatient long-term care (health)</t>
  </si>
  <si>
    <t>Day long-term care (health)</t>
  </si>
  <si>
    <t xml:space="preserve">Outpatient long-term care (health) </t>
  </si>
  <si>
    <t>HC.3.4</t>
  </si>
  <si>
    <t>Home-based long-term care (health)</t>
  </si>
  <si>
    <t>Ancillary services (non specified by function)</t>
  </si>
  <si>
    <t>Laboratory services</t>
  </si>
  <si>
    <t>Imaging services</t>
  </si>
  <si>
    <t>Patient transportation</t>
  </si>
  <si>
    <t>Medical goods (non specified by function)</t>
  </si>
  <si>
    <t>Pharmaceuticals and other medical non durable goods</t>
  </si>
  <si>
    <t>Therapeutic appliances and other medical durable goods</t>
  </si>
  <si>
    <t>Information, education and counseling programmes</t>
  </si>
  <si>
    <t>Epidemiological surveillance and risk and disease control</t>
  </si>
  <si>
    <t>HC.6.6</t>
  </si>
  <si>
    <t>Preparing for disaster and emergency response programmes</t>
  </si>
  <si>
    <t>Governance and health system and financing administration</t>
  </si>
  <si>
    <t>Governance and health system administration</t>
  </si>
  <si>
    <t>Administration of health financing</t>
  </si>
  <si>
    <t>Mental health hospitals</t>
  </si>
  <si>
    <t>Specialised hospitals (other than mental health hospitals)</t>
  </si>
  <si>
    <t>Residential long-term care facilities</t>
  </si>
  <si>
    <t>Long-term nursing care facilities</t>
  </si>
  <si>
    <t>Mental health and substance abuse faciltites</t>
  </si>
  <si>
    <t>Other residential long-term care facilities</t>
  </si>
  <si>
    <t>Medical practices</t>
  </si>
  <si>
    <t>Dental practices</t>
  </si>
  <si>
    <t>Other health care practitioners</t>
  </si>
  <si>
    <t>Ambulatory health care centres</t>
  </si>
  <si>
    <t>Providers of ancillary services</t>
  </si>
  <si>
    <t>Providers of patient transportation and emergency rescue</t>
  </si>
  <si>
    <t>Other providers of ancillary services</t>
  </si>
  <si>
    <t>HP.5.1</t>
  </si>
  <si>
    <t>Pharmacies</t>
  </si>
  <si>
    <t>HP.5.2</t>
  </si>
  <si>
    <t>Retail sellers and other suppliers of durable medical goods and medical appliances</t>
  </si>
  <si>
    <t>HP.5.9</t>
  </si>
  <si>
    <t>All other miscellaneous sellers and other suppliers of pharmaceuticals and medical goods</t>
  </si>
  <si>
    <t>Government health administration agencies</t>
  </si>
  <si>
    <t>Social health insurance agencies</t>
  </si>
  <si>
    <t>HP.7.3</t>
  </si>
  <si>
    <t>Private health insurance administration agencies</t>
  </si>
  <si>
    <t>Other administrative agencies</t>
  </si>
  <si>
    <t>Rest of the economy</t>
  </si>
  <si>
    <t>HP.8.1</t>
  </si>
  <si>
    <t>Households as providers of home health care</t>
  </si>
  <si>
    <t>HP.8.2</t>
  </si>
  <si>
    <t>All other industries as secondary providers of health care</t>
  </si>
  <si>
    <t>HP.8.9</t>
  </si>
  <si>
    <t>Other industries n.e.c.</t>
  </si>
  <si>
    <t>Financing scheme</t>
  </si>
  <si>
    <t>Governmental schemes</t>
  </si>
  <si>
    <t>Compulsory contributory health insurance schemes</t>
  </si>
  <si>
    <t>HF.1.3</t>
  </si>
  <si>
    <t>Compulsory Medical Saving Accounts</t>
  </si>
  <si>
    <t>Voluntary health insurance schemes</t>
  </si>
  <si>
    <t>NPISHs financing schemes</t>
  </si>
  <si>
    <t>Enterprises financing schemes</t>
  </si>
  <si>
    <t>Household out-of-pocket payment</t>
  </si>
  <si>
    <t>HF.3.1</t>
  </si>
  <si>
    <t>Out-of-pocket excluding cost sharing</t>
  </si>
  <si>
    <t>HF.3.2</t>
  </si>
  <si>
    <t xml:space="preserve">Cost sharing with third-party payers </t>
  </si>
  <si>
    <t>HF.4</t>
  </si>
  <si>
    <t>Rest of the world financing schemes (non resident)</t>
  </si>
  <si>
    <t>HF.4.1</t>
  </si>
  <si>
    <t>Compulsory schemes (non-resident)</t>
  </si>
  <si>
    <t>HF.4.2</t>
  </si>
  <si>
    <t>Voluntary schemes (non-resident)</t>
  </si>
  <si>
    <t>Total  health expenditure (HF.1-HF.4)</t>
  </si>
  <si>
    <t>ICHA-FS code</t>
  </si>
  <si>
    <t>Revenues of financing</t>
  </si>
  <si>
    <t>FS.1</t>
  </si>
  <si>
    <t>FS.1.1</t>
  </si>
  <si>
    <t>Internal transfers and grants</t>
  </si>
  <si>
    <t>FS.1.2</t>
  </si>
  <si>
    <t>Transfers by government on behalf of specific groups</t>
  </si>
  <si>
    <t>FS.1.3</t>
  </si>
  <si>
    <t>Subsidies</t>
  </si>
  <si>
    <t>FS.1.4</t>
  </si>
  <si>
    <t>Other transfers from government domestic revenue</t>
  </si>
  <si>
    <t>FS.2</t>
  </si>
  <si>
    <t xml:space="preserve">Transfers distributed by government from foreign origin </t>
  </si>
  <si>
    <t>FS.3</t>
  </si>
  <si>
    <t>Social insurance contributions</t>
  </si>
  <si>
    <t>FS.4</t>
  </si>
  <si>
    <t>Compulsory prepayment (other than FS.3)</t>
  </si>
  <si>
    <t>FS.5</t>
  </si>
  <si>
    <t>Voluntary prepayment</t>
  </si>
  <si>
    <t>FS.5.1</t>
  </si>
  <si>
    <t>Voluntary prepayment from individuals/households</t>
  </si>
  <si>
    <t>FS.5.2</t>
  </si>
  <si>
    <t>Voluntary prepayment from employers</t>
  </si>
  <si>
    <t>FS.5.3</t>
  </si>
  <si>
    <t>Other voluntary prepaid revenues</t>
  </si>
  <si>
    <t>FS.6</t>
  </si>
  <si>
    <t>Other domestic revenues n.e.c.</t>
  </si>
  <si>
    <t>FS.6.1</t>
  </si>
  <si>
    <t>Other revenues from households n.e.c.</t>
  </si>
  <si>
    <t>FS.6.2</t>
  </si>
  <si>
    <t>Other revenues from corporations n.e.c.</t>
  </si>
  <si>
    <t>FS.6.3</t>
  </si>
  <si>
    <t>Other revenues from NPISH n.e.c.</t>
  </si>
  <si>
    <t>FS.7</t>
  </si>
  <si>
    <t xml:space="preserve">Direct foreign transfers </t>
  </si>
  <si>
    <t>FS.7.1</t>
  </si>
  <si>
    <t>Direct foreign financial transfers</t>
  </si>
  <si>
    <t>FS.7.2</t>
  </si>
  <si>
    <t>Direct foreign aid in kind</t>
  </si>
  <si>
    <t>Total  health expenditure (FS.1-FS.4)</t>
  </si>
  <si>
    <t>List of tables and figures</t>
  </si>
  <si>
    <t>Current Health Expenditure</t>
  </si>
  <si>
    <t>Table 12: Current health expenditure by province (Rs. million), 1990–2019</t>
  </si>
  <si>
    <t>Table 13: Public current health expenditure per capita by province (Rs.), 1990–2019</t>
  </si>
  <si>
    <t>Table 14: Shares of current health expenditure by province and financing source (%), 1990–2019</t>
  </si>
  <si>
    <t>Table 16: Current expenditure by revenues of financing schemes, 1990–2019</t>
  </si>
  <si>
    <t>Table 17: General economic indicators and health expenditure for selected countries in the Asia-Pacific region</t>
  </si>
  <si>
    <t xml:space="preserve">Table 18: Current health expenditure by financing agent for selected countries in the Asia-Pacific region (%) </t>
  </si>
  <si>
    <t xml:space="preserve">Table 19: Current health expenditure by function (mode of production) for selected countries in the Asia-Pacific region (%) </t>
  </si>
  <si>
    <t xml:space="preserve">Table 20: Current health expenditure by provider for selected countries in the Asia-Pacific region (%) </t>
  </si>
  <si>
    <t>(a) The only form of social security financing in Sri Lanka was the Employees Trust Fund untill 2016. In 2017 government introduced Suraksha student insurance scheme for school children.</t>
  </si>
  <si>
    <t>(a) Reimbursements of health care payments financed by Employees Trust Fund, Suraksha student insurance scheme for school children, Agrahara insurance and employers are considered as social security forms.</t>
  </si>
  <si>
    <t>Table 27: Current health expenditure by SHA 2011 revenues of financing classification (Rs. million), 1990–2019</t>
  </si>
  <si>
    <t>1. Real values are expressed in terms of 2018 prices.</t>
  </si>
  <si>
    <t>2. 2019 estimates are provisional.</t>
  </si>
  <si>
    <t>Link to Contents</t>
  </si>
  <si>
    <r>
      <t xml:space="preserve">Source: </t>
    </r>
    <r>
      <rPr>
        <sz val="8"/>
        <rFont val="Arial"/>
        <family val="2"/>
      </rPr>
      <t>Table 1</t>
    </r>
  </si>
  <si>
    <t>Last updated: 01-April-2021</t>
  </si>
  <si>
    <t>Figure 2: Ratio of current health expenditure to GDP (%), 1990–2019</t>
  </si>
  <si>
    <t>Figure 3: Per capita current and total health expenditure (Rs.), 1990–2019</t>
  </si>
  <si>
    <t>Note: 2019 estimates are provisional.</t>
  </si>
  <si>
    <r>
      <rPr>
        <i/>
        <sz val="8"/>
        <rFont val="Arial"/>
        <family val="2"/>
      </rPr>
      <t>Source</t>
    </r>
    <r>
      <rPr>
        <sz val="8"/>
        <rFont val="Arial"/>
        <family val="2"/>
      </rPr>
      <t>: Table 2</t>
    </r>
  </si>
  <si>
    <t>Source: Table 4.</t>
  </si>
  <si>
    <r>
      <rPr>
        <i/>
        <sz val="8"/>
        <rFont val="Arial"/>
        <family val="2"/>
      </rPr>
      <t>Source</t>
    </r>
    <r>
      <rPr>
        <sz val="8"/>
        <rFont val="Arial"/>
        <family val="2"/>
      </rPr>
      <t>: Table 4.</t>
    </r>
  </si>
  <si>
    <r>
      <rPr>
        <i/>
        <sz val="8"/>
        <rFont val="Arial"/>
        <family val="2"/>
      </rPr>
      <t>Source</t>
    </r>
    <r>
      <rPr>
        <sz val="8"/>
        <rFont val="Arial"/>
        <family val="2"/>
      </rPr>
      <t>: Table 3.</t>
    </r>
  </si>
  <si>
    <r>
      <rPr>
        <i/>
        <sz val="8"/>
        <rFont val="Arial"/>
        <family val="2"/>
      </rPr>
      <t>Source</t>
    </r>
    <r>
      <rPr>
        <sz val="8"/>
        <rFont val="Arial"/>
        <family val="2"/>
      </rPr>
      <t>: Table 5.</t>
    </r>
  </si>
  <si>
    <r>
      <rPr>
        <i/>
        <sz val="8"/>
        <rFont val="Arial"/>
        <family val="2"/>
      </rPr>
      <t>Source</t>
    </r>
    <r>
      <rPr>
        <sz val="8"/>
        <rFont val="Arial"/>
        <family val="2"/>
      </rPr>
      <t>: Table 5</t>
    </r>
  </si>
  <si>
    <r>
      <rPr>
        <i/>
        <sz val="8"/>
        <rFont val="Arial"/>
        <family val="2"/>
      </rPr>
      <t>Source</t>
    </r>
    <r>
      <rPr>
        <sz val="8"/>
        <rFont val="Arial"/>
        <family val="2"/>
      </rPr>
      <t>: Table 6.</t>
    </r>
  </si>
  <si>
    <r>
      <rPr>
        <i/>
        <sz val="11"/>
        <rFont val="Calibri"/>
        <family val="2"/>
      </rPr>
      <t>Source</t>
    </r>
    <r>
      <rPr>
        <sz val="11"/>
        <rFont val="Calibri"/>
        <family val="2"/>
      </rPr>
      <t>: Table 7.</t>
    </r>
  </si>
  <si>
    <r>
      <rPr>
        <i/>
        <sz val="8"/>
        <rFont val="Arial"/>
        <family val="2"/>
      </rPr>
      <t>Source</t>
    </r>
    <r>
      <rPr>
        <sz val="8"/>
        <rFont val="Arial"/>
        <family val="2"/>
      </rPr>
      <t>: Table 9</t>
    </r>
  </si>
  <si>
    <r>
      <rPr>
        <i/>
        <sz val="8"/>
        <rFont val="Arial"/>
        <family val="2"/>
      </rPr>
      <t>Source</t>
    </r>
    <r>
      <rPr>
        <sz val="8"/>
        <rFont val="Arial"/>
        <family val="2"/>
      </rPr>
      <t>: Table 9.</t>
    </r>
  </si>
  <si>
    <r>
      <rPr>
        <i/>
        <sz val="8"/>
        <rFont val="Arial"/>
        <family val="2"/>
      </rPr>
      <t>Source</t>
    </r>
    <r>
      <rPr>
        <sz val="8"/>
        <rFont val="Arial"/>
        <family val="2"/>
      </rPr>
      <t>: Table 11</t>
    </r>
  </si>
  <si>
    <t>1. Northern and Eastern Provinces are represented as a merged province for the years prior to 2005. Therefore, the column representing the Northern Province is in fact the merged province of North and East for the years prior to 2005.</t>
  </si>
  <si>
    <t>Source data:</t>
  </si>
  <si>
    <t xml:space="preserve">     distribution of spending between the two provinces for earlier years. The table displays the expenditure as estimated for both provinces </t>
  </si>
  <si>
    <t>(a) SHA 2011 estimates.</t>
  </si>
  <si>
    <t>Source: WHO Global Health Expenditure Database, OECD Health expenditure and Financing data, OECD Korea Policy Centre-APNHAN regional health accounts data collection 2012–2015, country NHA reports.</t>
  </si>
  <si>
    <t>Source: WHO Global Health Expenditure Database, OECD Health expenditure and Finacing data, OECD Korea Policy Centre-APNHAN regional health accounts data collection 2012–2015, country NHA reports.</t>
  </si>
  <si>
    <r>
      <rPr>
        <i/>
        <sz val="8"/>
        <rFont val="Arial"/>
        <family val="2"/>
      </rPr>
      <t xml:space="preserve">Source: </t>
    </r>
    <r>
      <rPr>
        <sz val="8"/>
        <rFont val="Arial"/>
        <family val="2"/>
      </rPr>
      <t>IHP Sri Lanka Health Accounts Database.</t>
    </r>
  </si>
  <si>
    <r>
      <rPr>
        <i/>
        <sz val="8"/>
        <rFont val="Arial"/>
        <family val="2"/>
      </rPr>
      <t>Source</t>
    </r>
    <r>
      <rPr>
        <sz val="8"/>
        <rFont val="Arial"/>
        <family val="2"/>
      </rPr>
      <t>: Table 12</t>
    </r>
  </si>
  <si>
    <r>
      <rPr>
        <i/>
        <sz val="8"/>
        <rFont val="Arial"/>
        <family val="2"/>
      </rPr>
      <t>Source</t>
    </r>
    <r>
      <rPr>
        <sz val="8"/>
        <rFont val="Arial"/>
        <family val="2"/>
      </rPr>
      <t>: Table 16</t>
    </r>
  </si>
  <si>
    <r>
      <t>Source:</t>
    </r>
    <r>
      <rPr>
        <sz val="8"/>
        <rFont val="Arial"/>
        <family val="2"/>
      </rPr>
      <t xml:space="preserve"> Table 20</t>
    </r>
  </si>
  <si>
    <r>
      <t>Source:</t>
    </r>
    <r>
      <rPr>
        <sz val="8"/>
        <rFont val="Arial"/>
        <family val="2"/>
      </rPr>
      <t xml:space="preserve"> Table 19</t>
    </r>
  </si>
  <si>
    <r>
      <t>Source:</t>
    </r>
    <r>
      <rPr>
        <sz val="8"/>
        <rFont val="Arial"/>
        <family val="2"/>
      </rPr>
      <t xml:space="preserve"> Table 18</t>
    </r>
  </si>
  <si>
    <t>Financing of health expenditure</t>
  </si>
  <si>
    <t>Health expenditure by function</t>
  </si>
  <si>
    <t>Health expenditure by providers</t>
  </si>
  <si>
    <t>Health expenditure by province and district</t>
  </si>
  <si>
    <t>Revenues of health care financing</t>
  </si>
  <si>
    <t>International comparisons</t>
  </si>
  <si>
    <t>Health expenditure by SHA 1.0 classification</t>
  </si>
  <si>
    <t>Health expenditure by SHA 2011 classification</t>
  </si>
  <si>
    <t>Sri Lanka Health Accounts: National Health Expenditure 1990–2019</t>
  </si>
  <si>
    <t xml:space="preserve">Figure 1: Current expenditure on health in real values (2018 prices), 1990–2019 </t>
  </si>
  <si>
    <t>Figure 4: Share of public and private funding (%), 1990–2019</t>
  </si>
  <si>
    <t>Figure 5: Public and Private funding as a share of GDP (%), 1990–2019</t>
  </si>
  <si>
    <t>Figure 6: Government current health expenditure by financing source (%), 1990–2019</t>
  </si>
  <si>
    <t>Figure 7: Government current health expenditure by financing source (%), 2018</t>
  </si>
  <si>
    <t>Figure  8: Private current health expenditure by financing source (%), 1990–2019</t>
  </si>
  <si>
    <t>Figure 9: Private current health expenditure by financing source (%), 2018</t>
  </si>
  <si>
    <t>Figure 10 : Capital expenditure by financing source (%), 2018</t>
  </si>
  <si>
    <t>Figure 11: Current health expenditure by function (%), 1990–2019</t>
  </si>
  <si>
    <t>Figure 12: Current health expenditure by function (%), 2018</t>
  </si>
  <si>
    <t>Figure 13: Flow of expenditure on medicines in the health sector,2018</t>
  </si>
  <si>
    <t>Figure 14: Current expenditure by provider (%), 2018</t>
  </si>
  <si>
    <t>Figure 15: Current health expenditure by provider, 1990–2019</t>
  </si>
  <si>
    <t>Figure 16: Current health expenditure by province (Rs. million), 1990–2019</t>
  </si>
  <si>
    <t>Figure 17: Current health expenditure by revenues of financing (%), 1990–2019</t>
  </si>
  <si>
    <t>Figure 18: Log of Per capita health expenditure (PPP$) vs Log of per capita GDP (PPP$)</t>
  </si>
  <si>
    <t xml:space="preserve">Figure 19: Current health expenditure by financing agent for selected Asia-Pacific countries (%)
</t>
  </si>
  <si>
    <t>Figure 20: Current health expenditure by function for selected Asia-Pacific countries (%)</t>
  </si>
  <si>
    <t>Figure 21: Current health expenditure by provider for selected Asia-Pacific countries (%)</t>
  </si>
  <si>
    <t>Table 15: Public current health expenditure per capita by district (Rs.), 1990, 1995, 2000, 2005, 2010, 2016–2019</t>
  </si>
  <si>
    <t>Figure 13: Flow of expenditure on medicines in the health sector, 2018</t>
  </si>
  <si>
    <t>Primary care expenditure (Rs. million)</t>
  </si>
  <si>
    <t>Basic care (OECD)</t>
  </si>
  <si>
    <t>Basic care and pharmaceuticals (OECD)</t>
  </si>
  <si>
    <t>Primary care (OECD preferred definition)</t>
  </si>
  <si>
    <t>Primary care (WHO definition)</t>
  </si>
  <si>
    <t>Public share (%)</t>
  </si>
  <si>
    <t xml:space="preserve">Note: 2019 estimates are provisional
</t>
  </si>
  <si>
    <t>Primary care spending</t>
  </si>
  <si>
    <t xml:space="preserve">Table 21: Primary care expenditure, 1990–2019 </t>
  </si>
  <si>
    <t>Table 22: Primary care spending financed by public sources, 1990–2019</t>
  </si>
  <si>
    <t xml:space="preserve">Figure 22: Different measures of primary care spending as a share of current health expenditure (%), 1990–2019
</t>
  </si>
  <si>
    <t>Figure 23: Share of primary care spending financed by public sources (%), 1990–2019</t>
  </si>
  <si>
    <t>Table 23: Total health expenditure by SHA 1.0 health care function classification (Rs. million), 1990–2019</t>
  </si>
  <si>
    <t>Table 24: Current health expenditure by SHA 1.0 health care provider classification (Rs. million), 1990–2019</t>
  </si>
  <si>
    <t>Table 25: Total health expenditure by SHA 1.0 source of funding classification (Rs. million), 1990–2019</t>
  </si>
  <si>
    <t>Table 26: Current health expenditure by SHA 2011 health care function classification (Rs. million), 1990–2019</t>
  </si>
  <si>
    <t>Table 27: Current health expenditure by SHA 2011 health care provider classification (Rs. million), 1990–2019</t>
  </si>
  <si>
    <t>Table 28: Current health expenditure by SHA 2011 financing sheme classification (Rs. million), 1990–2019</t>
  </si>
  <si>
    <t>Table 29: Current health expenditure by SHA 2011 revenues of financing classification (Rs. million), 1990–2019</t>
  </si>
  <si>
    <r>
      <rPr>
        <i/>
        <sz val="8"/>
        <rFont val="Arial"/>
        <family val="2"/>
      </rPr>
      <t>Source</t>
    </r>
    <r>
      <rPr>
        <sz val="8"/>
        <rFont val="Arial"/>
        <family val="2"/>
      </rPr>
      <t>: Table 21</t>
    </r>
  </si>
  <si>
    <r>
      <rPr>
        <i/>
        <sz val="8"/>
        <rFont val="Arial"/>
        <family val="2"/>
      </rPr>
      <t>Source</t>
    </r>
    <r>
      <rPr>
        <sz val="8"/>
        <rFont val="Arial"/>
        <family val="2"/>
      </rPr>
      <t>: Table 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</si>
</sst>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_(* \(#,##0.00\);_(* &quot;-&quot;??_);_(@_)"/>
    <numFmt numFmtId="164" formatCode="_(* #,##0_);_(* \(#,##0\);_(* &quot;-&quot;??_);_(@_)"/>
    <numFmt numFmtId="165" formatCode="_(* #,##0.0_);_(* \(#,##0.0\);_(* &quot;-&quot;??_);_(@_)"/>
    <numFmt numFmtId="166" formatCode="0.0"/>
    <numFmt numFmtId="167" formatCode="_-* #,##0_-;\-* #,##0_-;_-* &quot;-&quot;??_-;_-@_-"/>
    <numFmt numFmtId="168" formatCode="_-* #,##0.00_-;\-* #,##0.00_-;_-* &quot;-&quot;??_-;_-@_-"/>
    <numFmt numFmtId="169" formatCode="_-* #,##0.0_-;\-* #,##0.0_-;_-* &quot;-&quot;??_-;_-@_-"/>
    <numFmt numFmtId="170" formatCode="_-* #,##0.0000000_-;\-* #,##0.0000000_-;_-* &quot;-&quot;??_-;_-@_-"/>
    <numFmt numFmtId="171" formatCode="0.0000"/>
    <numFmt numFmtId="172" formatCode="0.000"/>
    <numFmt numFmtId="173" formatCode="_(* #,##0.0_);_(* \(#,##0.0\);_(* &quot;-&quot;?_);_(@_)"/>
    <numFmt numFmtId="174" formatCode="_(* #,##0.0000_);_(* \(#,##0.0000\);_(* &quot;-&quot;?_);_(@_)"/>
    <numFmt numFmtId="175" formatCode="#,##0.0_ ;\-#,##0.0\ "/>
    <numFmt numFmtId="176" formatCode="#,##0.000"/>
  </numFmts>
  <fonts count="81">
    <font>
      <sz val="11"/>
      <name val="Calibri"/>
    </font>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8"/>
      <name val="Arial"/>
      <family val="2"/>
    </font>
    <font>
      <sz val="11"/>
      <name val="Calibri"/>
      <family val="2"/>
    </font>
    <font>
      <u/>
      <sz val="11"/>
      <color theme="10"/>
      <name val="Calibri"/>
      <family val="2"/>
    </font>
    <font>
      <u/>
      <sz val="11"/>
      <color theme="11"/>
      <name val="Calibri"/>
      <family val="2"/>
    </font>
    <font>
      <b/>
      <sz val="8"/>
      <name val="Arial"/>
      <family val="2"/>
    </font>
    <font>
      <b/>
      <vertAlign val="superscript"/>
      <sz val="8"/>
      <name val="Arial"/>
      <family val="2"/>
    </font>
    <font>
      <i/>
      <sz val="8"/>
      <name val="Arial"/>
      <family val="2"/>
    </font>
    <font>
      <b/>
      <sz val="10"/>
      <name val="Arial"/>
      <family val="2"/>
    </font>
    <font>
      <b/>
      <sz val="10"/>
      <color rgb="FFFF0000"/>
      <name val="Arial"/>
      <family val="2"/>
    </font>
    <font>
      <sz val="11"/>
      <name val="Arial"/>
      <family val="2"/>
    </font>
    <font>
      <sz val="10"/>
      <name val="Arial"/>
      <family val="2"/>
    </font>
    <font>
      <u/>
      <sz val="8"/>
      <color indexed="12"/>
      <name val="Arial"/>
      <family val="2"/>
    </font>
    <font>
      <sz val="9"/>
      <color indexed="81"/>
      <name val="Calibri"/>
      <family val="2"/>
    </font>
    <font>
      <b/>
      <sz val="9"/>
      <color indexed="81"/>
      <name val="Calibri"/>
      <family val="2"/>
    </font>
    <font>
      <b/>
      <sz val="8"/>
      <color theme="1"/>
      <name val="Arial"/>
      <family val="2"/>
    </font>
    <font>
      <sz val="8"/>
      <color theme="1"/>
      <name val="Arial"/>
      <family val="2"/>
    </font>
    <font>
      <vertAlign val="superscript"/>
      <sz val="8"/>
      <name val="Arial"/>
      <family val="2"/>
    </font>
    <font>
      <u/>
      <sz val="10"/>
      <color indexed="12"/>
      <name val="Arial"/>
      <family val="2"/>
    </font>
    <font>
      <b/>
      <i/>
      <sz val="8"/>
      <name val="Arial"/>
      <family val="2"/>
    </font>
    <font>
      <u/>
      <sz val="11"/>
      <color theme="10"/>
      <name val="Arial"/>
      <family val="2"/>
    </font>
    <font>
      <sz val="10"/>
      <color rgb="FF000000"/>
      <name val="Arial"/>
      <family val="2"/>
    </font>
    <font>
      <sz val="10"/>
      <color theme="1"/>
      <name val="Arial"/>
      <family val="2"/>
    </font>
    <font>
      <sz val="10"/>
      <color rgb="FFFF0000"/>
      <name val="Arial"/>
      <family val="2"/>
    </font>
    <font>
      <b/>
      <sz val="8"/>
      <color rgb="FFFF0000"/>
      <name val="Arial"/>
      <family val="2"/>
    </font>
    <font>
      <sz val="10"/>
      <name val="Calibri"/>
      <family val="2"/>
      <scheme val="minor"/>
    </font>
    <font>
      <b/>
      <sz val="10"/>
      <name val="Calibri"/>
      <family val="2"/>
      <scheme val="minor"/>
    </font>
    <font>
      <sz val="10"/>
      <name val="Times New Roman"/>
      <family val="1"/>
    </font>
    <font>
      <b/>
      <sz val="9"/>
      <color indexed="81"/>
      <name val="Arial"/>
      <family val="2"/>
    </font>
    <font>
      <sz val="9"/>
      <color indexed="81"/>
      <name val="Arial"/>
      <family val="2"/>
    </font>
    <font>
      <sz val="9"/>
      <color indexed="81"/>
      <name val="Tahoma"/>
      <family val="2"/>
    </font>
    <font>
      <b/>
      <sz val="9"/>
      <color indexed="81"/>
      <name val="Tahoma"/>
      <family val="2"/>
    </font>
    <font>
      <sz val="8"/>
      <color rgb="FFFF0000"/>
      <name val="Arial"/>
      <family val="2"/>
    </font>
    <font>
      <sz val="12"/>
      <name val="Arial"/>
      <family val="2"/>
    </font>
    <font>
      <b/>
      <sz val="12"/>
      <name val="Arial"/>
      <family val="2"/>
    </font>
    <font>
      <b/>
      <sz val="11"/>
      <name val="Arial"/>
      <family val="2"/>
    </font>
    <font>
      <sz val="8"/>
      <name val="Arial"/>
      <family val="2"/>
    </font>
    <font>
      <b/>
      <sz val="8"/>
      <name val="Arial"/>
      <family val="2"/>
    </font>
    <font>
      <i/>
      <sz val="11"/>
      <name val="Calibri"/>
      <family val="2"/>
    </font>
    <font>
      <b/>
      <sz val="8"/>
      <color theme="1"/>
      <name val="Arial"/>
      <family val="2"/>
    </font>
    <font>
      <sz val="8"/>
      <color theme="1"/>
      <name val="Arial"/>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
      <color theme="1"/>
      <name val="Arial"/>
      <family val="2"/>
    </font>
    <font>
      <sz val="8"/>
      <color theme="1"/>
      <name val="Arial"/>
      <family val="2"/>
    </font>
    <font>
      <b/>
      <sz val="8"/>
      <name val="Arial"/>
      <family val="2"/>
    </font>
    <font>
      <sz val="12"/>
      <color theme="1"/>
      <name val="Calibri"/>
      <family val="2"/>
      <charset val="128"/>
      <scheme val="minor"/>
    </font>
    <font>
      <sz val="8"/>
      <name val="Arial"/>
      <family val="2"/>
    </font>
    <font>
      <b/>
      <sz val="8"/>
      <color rgb="FF000000"/>
      <name val="Arial"/>
      <family val="2"/>
    </font>
    <font>
      <b/>
      <sz val="14"/>
      <name val="Arial"/>
      <family val="2"/>
    </font>
    <font>
      <b/>
      <sz val="10"/>
      <color rgb="FF000000"/>
      <name val="Arial"/>
      <family val="2"/>
    </font>
    <font>
      <u/>
      <sz val="12"/>
      <color theme="10"/>
      <name val="Arial"/>
      <family val="2"/>
    </font>
    <font>
      <b/>
      <i/>
      <sz val="8"/>
      <color theme="1"/>
      <name val="Arial"/>
      <family val="2"/>
    </font>
    <font>
      <i/>
      <sz val="8"/>
      <color theme="1"/>
      <name val="Arial"/>
      <family val="2"/>
    </font>
    <font>
      <u/>
      <sz val="8"/>
      <color theme="10"/>
      <name val="Arial"/>
      <family val="2"/>
    </font>
    <font>
      <sz val="11"/>
      <color theme="0"/>
      <name val="Calibri"/>
      <family val="2"/>
    </font>
    <font>
      <sz val="8"/>
      <name val="Calibri"/>
      <family val="2"/>
    </font>
    <font>
      <i/>
      <sz val="10"/>
      <name val="Arial"/>
      <family val="2"/>
    </font>
    <font>
      <b/>
      <sz val="12"/>
      <color rgb="FFFF0000"/>
      <name val="Arial"/>
      <family val="2"/>
    </font>
    <font>
      <b/>
      <sz val="10"/>
      <color theme="1"/>
      <name val="Arial"/>
      <family val="2"/>
    </font>
  </fonts>
  <fills count="4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theme="5" tint="0.59996337778862885"/>
        <bgColor indexed="64"/>
      </patternFill>
    </fill>
    <fill>
      <patternFill patternType="solid">
        <fgColor rgb="FFFFFFFF"/>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0000"/>
        <bgColor indexed="64"/>
      </patternFill>
    </fill>
    <fill>
      <patternFill patternType="solid">
        <fgColor theme="0"/>
        <bgColor rgb="FF000000"/>
      </patternFill>
    </fill>
  </fills>
  <borders count="20">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rgb="FFFFFFCC"/>
      </left>
      <right style="thin">
        <color rgb="FFC0C0C0"/>
      </right>
      <top style="thin">
        <color rgb="FFC0C0C0"/>
      </top>
      <bottom style="thin">
        <color rgb="FFC0C0C0"/>
      </bottom>
      <diagonal/>
    </border>
  </borders>
  <cellStyleXfs count="504">
    <xf numFmtId="0" fontId="0" fillId="0" borderId="0"/>
    <xf numFmtId="43" fontId="8"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6" fillId="0" borderId="0"/>
    <xf numFmtId="43" fontId="6" fillId="0" borderId="0" applyFon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7" fillId="0" borderId="0"/>
    <xf numFmtId="0" fontId="17" fillId="0" borderId="0" applyBorder="0"/>
    <xf numFmtId="168" fontId="17" fillId="0" borderId="0" applyFont="0" applyFill="0" applyBorder="0" applyAlignment="0" applyProtection="0"/>
    <xf numFmtId="0" fontId="24" fillId="0" borderId="0" applyNumberFormat="0" applyFill="0" applyBorder="0" applyAlignment="0" applyProtection="0">
      <alignment vertical="top"/>
      <protection locked="0"/>
    </xf>
    <xf numFmtId="9" fontId="17" fillId="0" borderId="0" applyFont="0" applyFill="0" applyBorder="0" applyAlignment="0" applyProtection="0"/>
    <xf numFmtId="0" fontId="17" fillId="0" borderId="0" applyBorder="0"/>
    <xf numFmtId="0" fontId="17"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5" fillId="0" borderId="0"/>
    <xf numFmtId="43" fontId="5" fillId="0" borderId="0" applyFon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7" fillId="0" borderId="0"/>
    <xf numFmtId="9" fontId="17" fillId="0" borderId="0" applyFon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4"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3" fillId="0" borderId="0"/>
    <xf numFmtId="43" fontId="3" fillId="0" borderId="0" applyFon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47" fillId="0" borderId="0"/>
    <xf numFmtId="0" fontId="48" fillId="0" borderId="0" applyNumberFormat="0" applyFill="0" applyBorder="0" applyAlignment="0" applyProtection="0"/>
    <xf numFmtId="0" fontId="49" fillId="0" borderId="10" applyNumberFormat="0" applyFill="0" applyAlignment="0" applyProtection="0"/>
    <xf numFmtId="0" fontId="50" fillId="0" borderId="11" applyNumberFormat="0" applyFill="0" applyAlignment="0" applyProtection="0"/>
    <xf numFmtId="0" fontId="51" fillId="0" borderId="12" applyNumberFormat="0" applyFill="0" applyAlignment="0" applyProtection="0"/>
    <xf numFmtId="0" fontId="51" fillId="0" borderId="0" applyNumberFormat="0" applyFill="0" applyBorder="0" applyAlignment="0" applyProtection="0"/>
    <xf numFmtId="0" fontId="52" fillId="8" borderId="0" applyNumberFormat="0" applyBorder="0" applyAlignment="0" applyProtection="0"/>
    <xf numFmtId="0" fontId="53" fillId="9" borderId="0" applyNumberFormat="0" applyBorder="0" applyAlignment="0" applyProtection="0"/>
    <xf numFmtId="0" fontId="54" fillId="10" borderId="0" applyNumberFormat="0" applyBorder="0" applyAlignment="0" applyProtection="0"/>
    <xf numFmtId="0" fontId="55" fillId="11" borderId="13" applyNumberFormat="0" applyAlignment="0" applyProtection="0"/>
    <xf numFmtId="0" fontId="56" fillId="12" borderId="14" applyNumberFormat="0" applyAlignment="0" applyProtection="0"/>
    <xf numFmtId="0" fontId="57" fillId="12" borderId="13" applyNumberFormat="0" applyAlignment="0" applyProtection="0"/>
    <xf numFmtId="0" fontId="58" fillId="0" borderId="15" applyNumberFormat="0" applyFill="0" applyAlignment="0" applyProtection="0"/>
    <xf numFmtId="0" fontId="59" fillId="13" borderId="16" applyNumberFormat="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2" fillId="0" borderId="18" applyNumberFormat="0" applyFill="0" applyAlignment="0" applyProtection="0"/>
    <xf numFmtId="0" fontId="63"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63" fillId="18" borderId="0" applyNumberFormat="0" applyBorder="0" applyAlignment="0" applyProtection="0"/>
    <xf numFmtId="0" fontId="63"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63" fillId="22" borderId="0" applyNumberFormat="0" applyBorder="0" applyAlignment="0" applyProtection="0"/>
    <xf numFmtId="0" fontId="63"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63" fillId="26" borderId="0" applyNumberFormat="0" applyBorder="0" applyAlignment="0" applyProtection="0"/>
    <xf numFmtId="0" fontId="63"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63" fillId="30" borderId="0" applyNumberFormat="0" applyBorder="0" applyAlignment="0" applyProtection="0"/>
    <xf numFmtId="0" fontId="63"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63" fillId="34" borderId="0" applyNumberFormat="0" applyBorder="0" applyAlignment="0" applyProtection="0"/>
    <xf numFmtId="0" fontId="63"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63" fillId="38" borderId="0" applyNumberFormat="0" applyBorder="0" applyAlignment="0" applyProtection="0"/>
    <xf numFmtId="0" fontId="1" fillId="14" borderId="17" applyNumberFormat="0" applyFont="0" applyAlignment="0" applyProtection="0"/>
    <xf numFmtId="0" fontId="2" fillId="0" borderId="0"/>
    <xf numFmtId="43" fontId="67" fillId="0" borderId="0" applyFont="0" applyFill="0" applyBorder="0" applyAlignment="0" applyProtection="0"/>
    <xf numFmtId="0" fontId="8" fillId="0" borderId="0"/>
    <xf numFmtId="43" fontId="2" fillId="0" borderId="0" applyFont="0" applyFill="0" applyBorder="0" applyAlignment="0" applyProtection="0"/>
  </cellStyleXfs>
  <cellXfs count="557">
    <xf numFmtId="0" fontId="0" fillId="0" borderId="0" xfId="0"/>
    <xf numFmtId="0" fontId="7" fillId="2" borderId="0" xfId="0" applyFont="1" applyFill="1"/>
    <xf numFmtId="164" fontId="7" fillId="2" borderId="0" xfId="1" applyNumberFormat="1" applyFont="1" applyFill="1"/>
    <xf numFmtId="0" fontId="0" fillId="2" borderId="0" xfId="0" applyFill="1"/>
    <xf numFmtId="0" fontId="7" fillId="2" borderId="0" xfId="0" applyFont="1" applyFill="1" applyAlignment="1">
      <alignment horizontal="left"/>
    </xf>
    <xf numFmtId="0" fontId="7" fillId="2" borderId="2" xfId="0" applyFont="1" applyFill="1" applyBorder="1" applyAlignment="1">
      <alignment horizontal="left"/>
    </xf>
    <xf numFmtId="0" fontId="7" fillId="2" borderId="0" xfId="0" applyFont="1" applyFill="1" applyBorder="1" applyAlignment="1">
      <alignment horizontal="left"/>
    </xf>
    <xf numFmtId="0" fontId="11" fillId="2" borderId="2" xfId="0" applyFont="1" applyFill="1" applyBorder="1" applyAlignment="1">
      <alignment horizontal="center" wrapText="1"/>
    </xf>
    <xf numFmtId="0" fontId="11" fillId="2" borderId="2" xfId="0" applyFont="1" applyFill="1" applyBorder="1" applyAlignment="1">
      <alignment horizontal="right" wrapText="1"/>
    </xf>
    <xf numFmtId="0" fontId="11" fillId="2" borderId="2" xfId="0" applyFont="1" applyFill="1" applyBorder="1"/>
    <xf numFmtId="0" fontId="0" fillId="2" borderId="3" xfId="0" applyFill="1" applyBorder="1"/>
    <xf numFmtId="43" fontId="0" fillId="2" borderId="0" xfId="1" applyFont="1" applyFill="1"/>
    <xf numFmtId="0" fontId="0" fillId="2" borderId="2" xfId="0" applyFill="1" applyBorder="1"/>
    <xf numFmtId="166" fontId="0" fillId="2" borderId="0" xfId="0" applyNumberFormat="1" applyFill="1"/>
    <xf numFmtId="0" fontId="11" fillId="2" borderId="3" xfId="0" applyFont="1" applyFill="1" applyBorder="1" applyAlignment="1">
      <alignment horizontal="center" wrapText="1"/>
    </xf>
    <xf numFmtId="0" fontId="7" fillId="2" borderId="3" xfId="0" applyFont="1" applyFill="1" applyBorder="1" applyAlignment="1">
      <alignment horizontal="left"/>
    </xf>
    <xf numFmtId="167" fontId="7" fillId="2" borderId="0" xfId="1" applyNumberFormat="1" applyFont="1" applyFill="1" applyBorder="1" applyAlignment="1">
      <alignment horizontal="center"/>
    </xf>
    <xf numFmtId="0" fontId="7" fillId="2" borderId="0" xfId="0" applyFont="1" applyFill="1" applyBorder="1"/>
    <xf numFmtId="0" fontId="7" fillId="2" borderId="0" xfId="0" applyFont="1" applyFill="1" applyAlignment="1">
      <alignment horizontal="center"/>
    </xf>
    <xf numFmtId="0" fontId="11" fillId="2" borderId="0" xfId="0" applyFont="1" applyFill="1" applyBorder="1"/>
    <xf numFmtId="166" fontId="7" fillId="2" borderId="0" xfId="1" applyNumberFormat="1" applyFont="1" applyFill="1" applyBorder="1" applyAlignment="1">
      <alignment horizontal="right"/>
    </xf>
    <xf numFmtId="0" fontId="7" fillId="2" borderId="2" xfId="0" applyFont="1" applyFill="1" applyBorder="1"/>
    <xf numFmtId="167" fontId="7" fillId="2" borderId="2" xfId="1" applyNumberFormat="1" applyFont="1" applyFill="1" applyBorder="1" applyAlignment="1">
      <alignment horizontal="center"/>
    </xf>
    <xf numFmtId="0" fontId="13" fillId="2" borderId="0" xfId="0" applyFont="1" applyFill="1"/>
    <xf numFmtId="0" fontId="11" fillId="2" borderId="3" xfId="0" applyFont="1" applyFill="1" applyBorder="1" applyAlignment="1">
      <alignment horizontal="center" wrapText="1"/>
    </xf>
    <xf numFmtId="0" fontId="11" fillId="2" borderId="0" xfId="0" applyFont="1" applyFill="1" applyBorder="1" applyAlignment="1">
      <alignment horizontal="center"/>
    </xf>
    <xf numFmtId="0" fontId="11" fillId="2" borderId="0" xfId="0" applyFont="1" applyFill="1"/>
    <xf numFmtId="0" fontId="11" fillId="2" borderId="0" xfId="0" applyFont="1" applyFill="1" applyAlignment="1">
      <alignment horizontal="center"/>
    </xf>
    <xf numFmtId="0" fontId="11" fillId="2" borderId="2" xfId="0" applyFont="1" applyFill="1" applyBorder="1" applyAlignment="1">
      <alignment horizontal="center"/>
    </xf>
    <xf numFmtId="166" fontId="7" fillId="2" borderId="0" xfId="0" applyNumberFormat="1" applyFont="1" applyFill="1" applyBorder="1"/>
    <xf numFmtId="169" fontId="7" fillId="2" borderId="0" xfId="1" applyNumberFormat="1" applyFont="1" applyFill="1" applyBorder="1" applyAlignment="1">
      <alignment horizontal="center"/>
    </xf>
    <xf numFmtId="43" fontId="7" fillId="2" borderId="0" xfId="0" applyNumberFormat="1" applyFont="1" applyFill="1" applyBorder="1"/>
    <xf numFmtId="169" fontId="7" fillId="2" borderId="2" xfId="1" applyNumberFormat="1" applyFont="1" applyFill="1" applyBorder="1" applyAlignment="1">
      <alignment horizontal="center"/>
    </xf>
    <xf numFmtId="0" fontId="0" fillId="2" borderId="0" xfId="0" applyFill="1" applyBorder="1"/>
    <xf numFmtId="168" fontId="7" fillId="2" borderId="0" xfId="1" applyNumberFormat="1" applyFont="1" applyFill="1" applyBorder="1" applyAlignment="1">
      <alignment horizontal="center"/>
    </xf>
    <xf numFmtId="167" fontId="0" fillId="2" borderId="0" xfId="1" applyNumberFormat="1" applyFont="1" applyFill="1" applyBorder="1" applyAlignment="1">
      <alignment horizontal="center"/>
    </xf>
    <xf numFmtId="0" fontId="11" fillId="2" borderId="0" xfId="0" applyFont="1" applyFill="1" applyAlignment="1">
      <alignment wrapText="1"/>
    </xf>
    <xf numFmtId="167" fontId="7" fillId="2" borderId="3" xfId="1" applyNumberFormat="1" applyFont="1" applyFill="1" applyBorder="1" applyAlignment="1">
      <alignment horizontal="center"/>
    </xf>
    <xf numFmtId="167" fontId="7" fillId="2" borderId="0" xfId="0" applyNumberFormat="1" applyFont="1" applyFill="1" applyBorder="1"/>
    <xf numFmtId="167" fontId="0" fillId="2" borderId="0" xfId="0" applyNumberFormat="1" applyFill="1"/>
    <xf numFmtId="164" fontId="7" fillId="2" borderId="0" xfId="1" applyNumberFormat="1" applyFont="1" applyFill="1" applyBorder="1"/>
    <xf numFmtId="0" fontId="11" fillId="2" borderId="3" xfId="0" applyFont="1" applyFill="1" applyBorder="1" applyAlignment="1">
      <alignment horizontal="right" wrapText="1"/>
    </xf>
    <xf numFmtId="0" fontId="11" fillId="2" borderId="2" xfId="0" applyFont="1" applyFill="1" applyBorder="1" applyAlignment="1">
      <alignment horizontal="right" wrapText="1"/>
    </xf>
    <xf numFmtId="0" fontId="11" fillId="2" borderId="3" xfId="0" applyFont="1" applyFill="1" applyBorder="1" applyAlignment="1">
      <alignment horizontal="center" wrapText="1"/>
    </xf>
    <xf numFmtId="0" fontId="11" fillId="2" borderId="2" xfId="0" applyFont="1" applyFill="1" applyBorder="1" applyAlignment="1">
      <alignment horizontal="left" wrapText="1"/>
    </xf>
    <xf numFmtId="0" fontId="11" fillId="2" borderId="2" xfId="0" applyFont="1" applyFill="1" applyBorder="1" applyAlignment="1">
      <alignment horizontal="right" wrapText="1"/>
    </xf>
    <xf numFmtId="0" fontId="11" fillId="2" borderId="3" xfId="0" applyFont="1" applyFill="1" applyBorder="1" applyAlignment="1">
      <alignment horizontal="center" wrapText="1"/>
    </xf>
    <xf numFmtId="1" fontId="7" fillId="2" borderId="0" xfId="0" applyNumberFormat="1" applyFont="1" applyFill="1"/>
    <xf numFmtId="0" fontId="7" fillId="2" borderId="0" xfId="0" applyFont="1" applyFill="1" applyBorder="1" applyAlignment="1">
      <alignment horizontal="center"/>
    </xf>
    <xf numFmtId="0" fontId="11" fillId="2" borderId="1" xfId="0" applyFont="1" applyFill="1" applyBorder="1" applyAlignment="1">
      <alignment horizontal="left"/>
    </xf>
    <xf numFmtId="0" fontId="11" fillId="2" borderId="1" xfId="0" applyFont="1" applyFill="1" applyBorder="1" applyAlignment="1">
      <alignment horizontal="right" wrapText="1"/>
    </xf>
    <xf numFmtId="0" fontId="11" fillId="2" borderId="0" xfId="0" applyFont="1" applyFill="1" applyBorder="1" applyAlignment="1">
      <alignment horizontal="center" wrapText="1"/>
    </xf>
    <xf numFmtId="167" fontId="7" fillId="2" borderId="0" xfId="0" applyNumberFormat="1" applyFont="1" applyFill="1"/>
    <xf numFmtId="1" fontId="7" fillId="2" borderId="0" xfId="0" applyNumberFormat="1" applyFont="1" applyFill="1" applyBorder="1"/>
    <xf numFmtId="0" fontId="11" fillId="2" borderId="2" xfId="0" applyFont="1" applyFill="1" applyBorder="1" applyAlignment="1">
      <alignment horizontal="right" wrapText="1"/>
    </xf>
    <xf numFmtId="0" fontId="11" fillId="2" borderId="1" xfId="0" applyFont="1" applyFill="1" applyBorder="1" applyAlignment="1">
      <alignment horizontal="center" wrapText="1"/>
    </xf>
    <xf numFmtId="0" fontId="11" fillId="2" borderId="2" xfId="0" applyFont="1" applyFill="1" applyBorder="1" applyAlignment="1">
      <alignment horizontal="right" wrapText="1"/>
    </xf>
    <xf numFmtId="0" fontId="11" fillId="2" borderId="1" xfId="0" applyFont="1" applyFill="1" applyBorder="1" applyAlignment="1">
      <alignment horizontal="center" wrapText="1"/>
    </xf>
    <xf numFmtId="0" fontId="11" fillId="2" borderId="2" xfId="0" applyFont="1" applyFill="1" applyBorder="1" applyAlignment="1">
      <alignment horizontal="right" wrapText="1"/>
    </xf>
    <xf numFmtId="0" fontId="11" fillId="2" borderId="3" xfId="0" applyFont="1" applyFill="1" applyBorder="1" applyAlignment="1">
      <alignment wrapText="1"/>
    </xf>
    <xf numFmtId="164" fontId="7" fillId="2" borderId="0" xfId="1" applyNumberFormat="1" applyFont="1" applyFill="1" applyBorder="1" applyAlignment="1">
      <alignment horizontal="center"/>
    </xf>
    <xf numFmtId="164" fontId="7" fillId="2" borderId="2" xfId="1" applyNumberFormat="1" applyFont="1" applyFill="1" applyBorder="1" applyAlignment="1">
      <alignment horizontal="center"/>
    </xf>
    <xf numFmtId="0" fontId="11" fillId="2" borderId="3" xfId="0" applyFont="1" applyFill="1" applyBorder="1" applyAlignment="1">
      <alignment horizontal="left" wrapText="1"/>
    </xf>
    <xf numFmtId="0" fontId="11" fillId="2" borderId="2" xfId="0" applyFont="1" applyFill="1" applyBorder="1" applyAlignment="1">
      <alignment horizontal="left" wrapText="1"/>
    </xf>
    <xf numFmtId="164" fontId="7" fillId="2" borderId="3" xfId="1" applyNumberFormat="1" applyFont="1" applyFill="1" applyBorder="1" applyAlignment="1">
      <alignment horizontal="left"/>
    </xf>
    <xf numFmtId="164" fontId="7" fillId="2" borderId="0" xfId="1" applyNumberFormat="1" applyFont="1" applyFill="1" applyBorder="1" applyAlignment="1">
      <alignment horizontal="left"/>
    </xf>
    <xf numFmtId="0" fontId="11" fillId="2" borderId="0" xfId="0" applyFont="1" applyFill="1" applyBorder="1" applyAlignment="1">
      <alignment horizontal="right" wrapText="1"/>
    </xf>
    <xf numFmtId="0" fontId="11" fillId="2" borderId="2" xfId="0" applyFont="1" applyFill="1" applyBorder="1" applyAlignment="1">
      <alignment horizontal="right" wrapText="1"/>
    </xf>
    <xf numFmtId="0" fontId="11" fillId="2" borderId="2" xfId="0" applyFont="1" applyFill="1" applyBorder="1" applyAlignment="1">
      <alignment horizontal="left"/>
    </xf>
    <xf numFmtId="0" fontId="11" fillId="2" borderId="1" xfId="0" applyFont="1" applyFill="1" applyBorder="1" applyAlignment="1">
      <alignment horizontal="center" wrapText="1"/>
    </xf>
    <xf numFmtId="167" fontId="7" fillId="2" borderId="0" xfId="1" applyNumberFormat="1" applyFont="1" applyFill="1" applyBorder="1"/>
    <xf numFmtId="166" fontId="11" fillId="2" borderId="0" xfId="0" applyNumberFormat="1" applyFont="1" applyFill="1" applyBorder="1" applyAlignment="1">
      <alignment horizontal="center" wrapText="1"/>
    </xf>
    <xf numFmtId="166" fontId="7" fillId="2" borderId="0" xfId="1" applyNumberFormat="1" applyFont="1" applyFill="1" applyBorder="1" applyAlignment="1">
      <alignment horizontal="center"/>
    </xf>
    <xf numFmtId="0" fontId="11" fillId="2" borderId="2" xfId="0" applyFont="1" applyFill="1" applyBorder="1" applyAlignment="1">
      <alignment horizontal="right" wrapText="1"/>
    </xf>
    <xf numFmtId="166" fontId="7" fillId="2" borderId="0" xfId="1" applyNumberFormat="1" applyFont="1" applyFill="1" applyBorder="1" applyAlignment="1"/>
    <xf numFmtId="43" fontId="7" fillId="2" borderId="0" xfId="0" applyNumberFormat="1" applyFont="1" applyFill="1"/>
    <xf numFmtId="0" fontId="7" fillId="2" borderId="3" xfId="0" applyFont="1" applyFill="1" applyBorder="1"/>
    <xf numFmtId="164" fontId="7" fillId="2" borderId="0" xfId="0" applyNumberFormat="1" applyFont="1" applyFill="1"/>
    <xf numFmtId="43" fontId="7" fillId="2" borderId="0" xfId="1" applyFont="1" applyFill="1" applyBorder="1" applyAlignment="1">
      <alignment horizontal="right"/>
    </xf>
    <xf numFmtId="0" fontId="11" fillId="2" borderId="2" xfId="0" applyFont="1" applyFill="1" applyBorder="1" applyAlignment="1">
      <alignment horizontal="right" wrapText="1"/>
    </xf>
    <xf numFmtId="0" fontId="13" fillId="2" borderId="0" xfId="0" applyFont="1" applyFill="1" applyBorder="1"/>
    <xf numFmtId="170" fontId="7" fillId="2" borderId="0" xfId="0" applyNumberFormat="1" applyFont="1" applyFill="1" applyBorder="1"/>
    <xf numFmtId="0" fontId="11" fillId="2" borderId="3" xfId="0" applyFont="1" applyFill="1" applyBorder="1"/>
    <xf numFmtId="0" fontId="11" fillId="2" borderId="2" xfId="0" applyFont="1" applyFill="1" applyBorder="1" applyAlignment="1">
      <alignment horizontal="right" wrapText="1"/>
    </xf>
    <xf numFmtId="0" fontId="11" fillId="2" borderId="3" xfId="0" applyFont="1" applyFill="1" applyBorder="1" applyAlignment="1">
      <alignment horizontal="center" wrapText="1"/>
    </xf>
    <xf numFmtId="0" fontId="11" fillId="2" borderId="1" xfId="0" applyFont="1" applyFill="1" applyBorder="1" applyAlignment="1">
      <alignment horizontal="left" wrapText="1"/>
    </xf>
    <xf numFmtId="1" fontId="7" fillId="2" borderId="0" xfId="0" applyNumberFormat="1" applyFont="1" applyFill="1" applyBorder="1" applyAlignment="1"/>
    <xf numFmtId="1" fontId="7" fillId="2" borderId="0" xfId="0" applyNumberFormat="1" applyFont="1" applyFill="1" applyBorder="1" applyAlignment="1">
      <alignment horizontal="center"/>
    </xf>
    <xf numFmtId="0" fontId="7" fillId="2" borderId="0" xfId="0" applyNumberFormat="1" applyFont="1" applyFill="1" applyBorder="1"/>
    <xf numFmtId="167" fontId="13" fillId="2" borderId="0" xfId="1" applyNumberFormat="1" applyFont="1" applyFill="1" applyBorder="1" applyAlignment="1">
      <alignment horizontal="center"/>
    </xf>
    <xf numFmtId="1" fontId="13" fillId="2" borderId="0" xfId="0" applyNumberFormat="1" applyFont="1" applyFill="1" applyBorder="1"/>
    <xf numFmtId="167" fontId="13" fillId="2" borderId="0" xfId="1" applyNumberFormat="1" applyFont="1" applyFill="1" applyBorder="1"/>
    <xf numFmtId="167" fontId="13" fillId="2" borderId="0" xfId="0" applyNumberFormat="1" applyFont="1" applyFill="1" applyBorder="1"/>
    <xf numFmtId="167" fontId="13" fillId="2" borderId="2" xfId="1" applyNumberFormat="1" applyFont="1" applyFill="1" applyBorder="1"/>
    <xf numFmtId="167" fontId="13" fillId="2" borderId="2" xfId="0" applyNumberFormat="1" applyFont="1" applyFill="1" applyBorder="1"/>
    <xf numFmtId="0" fontId="0" fillId="0" borderId="0" xfId="0" applyFill="1"/>
    <xf numFmtId="0" fontId="11" fillId="2" borderId="0" xfId="146" applyFont="1" applyFill="1" applyBorder="1"/>
    <xf numFmtId="0" fontId="11" fillId="2" borderId="0" xfId="146" applyFont="1" applyFill="1" applyBorder="1" applyAlignment="1">
      <alignment horizontal="center"/>
    </xf>
    <xf numFmtId="0" fontId="11" fillId="2" borderId="3" xfId="146" applyFont="1" applyFill="1" applyBorder="1"/>
    <xf numFmtId="0" fontId="11" fillId="2" borderId="2" xfId="146" applyFont="1" applyFill="1" applyBorder="1" applyAlignment="1">
      <alignment horizontal="left"/>
    </xf>
    <xf numFmtId="0" fontId="11" fillId="2" borderId="2" xfId="146" applyFont="1" applyFill="1" applyBorder="1" applyAlignment="1">
      <alignment horizontal="left" wrapText="1"/>
    </xf>
    <xf numFmtId="0" fontId="11" fillId="2" borderId="2" xfId="146" applyFont="1" applyFill="1" applyBorder="1" applyAlignment="1">
      <alignment horizontal="right"/>
    </xf>
    <xf numFmtId="0" fontId="11" fillId="2" borderId="0" xfId="146" applyFont="1" applyFill="1" applyBorder="1" applyAlignment="1">
      <alignment horizontal="left"/>
    </xf>
    <xf numFmtId="0" fontId="11" fillId="2" borderId="0" xfId="146" applyFont="1" applyFill="1" applyBorder="1" applyAlignment="1">
      <alignment horizontal="left" wrapText="1"/>
    </xf>
    <xf numFmtId="1" fontId="11" fillId="2" borderId="0" xfId="146" applyNumberFormat="1" applyFont="1" applyFill="1" applyBorder="1" applyAlignment="1">
      <alignment horizontal="right" wrapText="1"/>
    </xf>
    <xf numFmtId="164" fontId="11" fillId="2" borderId="0" xfId="147" applyNumberFormat="1" applyFont="1" applyFill="1" applyBorder="1" applyAlignment="1">
      <alignment horizontal="right"/>
    </xf>
    <xf numFmtId="164" fontId="11" fillId="2" borderId="0" xfId="147" applyNumberFormat="1" applyFont="1" applyFill="1" applyBorder="1" applyAlignment="1">
      <alignment horizontal="right" wrapText="1"/>
    </xf>
    <xf numFmtId="0" fontId="6" fillId="2" borderId="0" xfId="146" applyFill="1"/>
    <xf numFmtId="0" fontId="7" fillId="2" borderId="0" xfId="146" applyFont="1" applyFill="1" applyBorder="1" applyAlignment="1">
      <alignment horizontal="left"/>
    </xf>
    <xf numFmtId="167" fontId="7" fillId="2" borderId="0" xfId="147" applyNumberFormat="1" applyFont="1" applyFill="1" applyBorder="1" applyAlignment="1">
      <alignment horizontal="center"/>
    </xf>
    <xf numFmtId="167" fontId="11" fillId="2" borderId="0" xfId="147" applyNumberFormat="1" applyFont="1" applyFill="1" applyBorder="1" applyAlignment="1">
      <alignment horizontal="center"/>
    </xf>
    <xf numFmtId="0" fontId="21" fillId="2" borderId="0" xfId="146" applyFont="1" applyFill="1" applyAlignment="1">
      <alignment horizontal="right"/>
    </xf>
    <xf numFmtId="0" fontId="22" fillId="2" borderId="0" xfId="146" applyFont="1" applyFill="1" applyAlignment="1">
      <alignment horizontal="right"/>
    </xf>
    <xf numFmtId="167" fontId="7" fillId="2" borderId="0" xfId="147" applyNumberFormat="1" applyFont="1" applyFill="1" applyBorder="1" applyAlignment="1">
      <alignment horizontal="left"/>
    </xf>
    <xf numFmtId="0" fontId="6" fillId="2" borderId="2" xfId="146" applyFill="1" applyBorder="1"/>
    <xf numFmtId="167" fontId="7" fillId="2" borderId="2" xfId="147" applyNumberFormat="1" applyFont="1" applyFill="1" applyBorder="1" applyAlignment="1">
      <alignment horizontal="left"/>
    </xf>
    <xf numFmtId="167" fontId="7" fillId="2" borderId="2" xfId="147" applyNumberFormat="1" applyFont="1" applyFill="1" applyBorder="1" applyAlignment="1">
      <alignment horizontal="center"/>
    </xf>
    <xf numFmtId="0" fontId="7" fillId="2" borderId="0" xfId="146" applyFont="1" applyFill="1"/>
    <xf numFmtId="0" fontId="13" fillId="2" borderId="0" xfId="146" applyFont="1" applyFill="1" applyBorder="1" applyAlignment="1">
      <alignment horizontal="left"/>
    </xf>
    <xf numFmtId="167" fontId="13" fillId="2" borderId="0" xfId="147" applyNumberFormat="1" applyFont="1" applyFill="1" applyBorder="1" applyAlignment="1">
      <alignment horizontal="right"/>
    </xf>
    <xf numFmtId="0" fontId="7" fillId="2" borderId="0" xfId="146" applyFont="1" applyFill="1" applyBorder="1"/>
    <xf numFmtId="0" fontId="13" fillId="2" borderId="0" xfId="146" applyFont="1" applyFill="1"/>
    <xf numFmtId="0" fontId="22" fillId="2" borderId="0" xfId="146" applyFont="1" applyFill="1" applyAlignment="1">
      <alignment horizontal="justify" vertical="center"/>
    </xf>
    <xf numFmtId="164" fontId="22" fillId="2" borderId="0" xfId="1" applyNumberFormat="1" applyFont="1" applyFill="1" applyAlignment="1">
      <alignment horizontal="right"/>
    </xf>
    <xf numFmtId="0" fontId="13" fillId="2" borderId="0" xfId="0" applyFont="1" applyFill="1" applyBorder="1" applyAlignment="1">
      <alignment horizontal="left"/>
    </xf>
    <xf numFmtId="0" fontId="11" fillId="2" borderId="2" xfId="0" applyFont="1" applyFill="1" applyBorder="1" applyAlignment="1">
      <alignment horizontal="center" wrapText="1"/>
    </xf>
    <xf numFmtId="0" fontId="11" fillId="2" borderId="3" xfId="0" applyFont="1" applyFill="1" applyBorder="1" applyAlignment="1">
      <alignment horizontal="right" wrapText="1"/>
    </xf>
    <xf numFmtId="0" fontId="11" fillId="2" borderId="2" xfId="0" applyFont="1" applyFill="1" applyBorder="1" applyAlignment="1">
      <alignment horizontal="right" wrapText="1"/>
    </xf>
    <xf numFmtId="0" fontId="11" fillId="2" borderId="3" xfId="0" applyFont="1" applyFill="1" applyBorder="1" applyAlignment="1">
      <alignment horizontal="center" wrapText="1"/>
    </xf>
    <xf numFmtId="0" fontId="26" fillId="2" borderId="0" xfId="100" applyFont="1" applyFill="1"/>
    <xf numFmtId="164" fontId="13" fillId="2" borderId="2" xfId="1" applyNumberFormat="1" applyFont="1" applyFill="1" applyBorder="1"/>
    <xf numFmtId="166" fontId="13" fillId="2" borderId="0" xfId="0" applyNumberFormat="1" applyFont="1" applyFill="1" applyBorder="1"/>
    <xf numFmtId="166" fontId="13" fillId="2" borderId="0" xfId="1" applyNumberFormat="1" applyFont="1" applyFill="1" applyBorder="1" applyAlignment="1">
      <alignment horizontal="right"/>
    </xf>
    <xf numFmtId="166" fontId="13" fillId="2" borderId="0" xfId="1" applyNumberFormat="1" applyFont="1" applyFill="1" applyBorder="1" applyAlignment="1"/>
    <xf numFmtId="167" fontId="13" fillId="2" borderId="2" xfId="1" applyNumberFormat="1" applyFont="1" applyFill="1" applyBorder="1" applyAlignment="1">
      <alignment horizontal="center"/>
    </xf>
    <xf numFmtId="169" fontId="13" fillId="2" borderId="2" xfId="1" applyNumberFormat="1" applyFont="1" applyFill="1" applyBorder="1" applyAlignment="1">
      <alignment horizontal="center"/>
    </xf>
    <xf numFmtId="166" fontId="13" fillId="2" borderId="2" xfId="0" applyNumberFormat="1" applyFont="1" applyFill="1" applyBorder="1"/>
    <xf numFmtId="164" fontId="13" fillId="2" borderId="2" xfId="1" applyNumberFormat="1" applyFont="1" applyFill="1" applyBorder="1" applyAlignment="1">
      <alignment horizontal="left"/>
    </xf>
    <xf numFmtId="164" fontId="13" fillId="2" borderId="2" xfId="1" applyNumberFormat="1" applyFont="1" applyFill="1" applyBorder="1" applyAlignment="1">
      <alignment horizontal="center"/>
    </xf>
    <xf numFmtId="0" fontId="13" fillId="2" borderId="2" xfId="0" applyFont="1" applyFill="1" applyBorder="1"/>
    <xf numFmtId="0" fontId="11" fillId="2" borderId="2" xfId="0" applyFont="1" applyFill="1" applyBorder="1" applyAlignment="1">
      <alignment horizontal="right" wrapText="1"/>
    </xf>
    <xf numFmtId="0" fontId="11" fillId="2" borderId="3" xfId="0" applyFont="1" applyFill="1" applyBorder="1" applyAlignment="1">
      <alignment horizontal="center" wrapText="1"/>
    </xf>
    <xf numFmtId="1" fontId="13" fillId="2" borderId="2" xfId="0" applyNumberFormat="1" applyFont="1" applyFill="1" applyBorder="1"/>
    <xf numFmtId="166" fontId="13" fillId="2" borderId="2" xfId="1" applyNumberFormat="1" applyFont="1" applyFill="1" applyBorder="1" applyAlignment="1">
      <alignment horizontal="right"/>
    </xf>
    <xf numFmtId="166" fontId="13" fillId="2" borderId="2" xfId="1" applyNumberFormat="1" applyFont="1" applyFill="1" applyBorder="1" applyAlignment="1">
      <alignment horizontal="center"/>
    </xf>
    <xf numFmtId="166" fontId="25" fillId="2" borderId="2" xfId="0" applyNumberFormat="1" applyFont="1" applyFill="1" applyBorder="1" applyAlignment="1">
      <alignment horizontal="center" wrapText="1"/>
    </xf>
    <xf numFmtId="1" fontId="13" fillId="2" borderId="2" xfId="0" applyNumberFormat="1" applyFont="1" applyFill="1" applyBorder="1" applyAlignment="1">
      <alignment horizontal="center"/>
    </xf>
    <xf numFmtId="164" fontId="25" fillId="2" borderId="0" xfId="147" applyNumberFormat="1" applyFont="1" applyFill="1" applyBorder="1" applyAlignment="1">
      <alignment horizontal="right"/>
    </xf>
    <xf numFmtId="0" fontId="11" fillId="2" borderId="2" xfId="0" applyFont="1" applyFill="1" applyBorder="1" applyAlignment="1">
      <alignment horizontal="right" wrapText="1"/>
    </xf>
    <xf numFmtId="0" fontId="11" fillId="2" borderId="1" xfId="0" applyFont="1" applyFill="1" applyBorder="1" applyAlignment="1">
      <alignment horizontal="center" wrapText="1"/>
    </xf>
    <xf numFmtId="0" fontId="28" fillId="2" borderId="0" xfId="305" applyFont="1" applyFill="1" applyAlignment="1">
      <alignment horizontal="left"/>
    </xf>
    <xf numFmtId="0" fontId="17" fillId="2" borderId="0" xfId="305" applyFont="1" applyFill="1" applyAlignment="1"/>
    <xf numFmtId="167" fontId="15" fillId="2" borderId="0" xfId="201" applyNumberFormat="1" applyFont="1" applyFill="1"/>
    <xf numFmtId="0" fontId="14" fillId="2" borderId="0" xfId="305" applyFont="1" applyFill="1" applyAlignment="1"/>
    <xf numFmtId="0" fontId="17" fillId="2" borderId="0" xfId="305" applyFont="1" applyFill="1" applyAlignment="1">
      <alignment wrapText="1"/>
    </xf>
    <xf numFmtId="167" fontId="17" fillId="2" borderId="0" xfId="201" applyNumberFormat="1" applyFont="1" applyFill="1"/>
    <xf numFmtId="167" fontId="17" fillId="2" borderId="0" xfId="201" applyNumberFormat="1" applyFont="1" applyFill="1" applyAlignment="1">
      <alignment wrapText="1"/>
    </xf>
    <xf numFmtId="171" fontId="17" fillId="2" borderId="0" xfId="305" applyNumberFormat="1" applyFont="1" applyFill="1" applyAlignment="1">
      <alignment wrapText="1"/>
    </xf>
    <xf numFmtId="0" fontId="14" fillId="2" borderId="0" xfId="305" applyFont="1" applyFill="1" applyAlignment="1">
      <alignment wrapText="1"/>
    </xf>
    <xf numFmtId="0" fontId="17" fillId="2" borderId="3" xfId="305" applyFont="1" applyFill="1" applyBorder="1" applyAlignment="1">
      <alignment wrapText="1"/>
    </xf>
    <xf numFmtId="0" fontId="17" fillId="2" borderId="5" xfId="305" applyFont="1" applyFill="1" applyBorder="1" applyAlignment="1">
      <alignment wrapText="1"/>
    </xf>
    <xf numFmtId="0" fontId="17" fillId="2" borderId="6" xfId="305" applyFont="1" applyFill="1" applyBorder="1" applyAlignment="1">
      <alignment wrapText="1"/>
    </xf>
    <xf numFmtId="0" fontId="17" fillId="2" borderId="0" xfId="305" applyFont="1" applyFill="1" applyBorder="1" applyAlignment="1">
      <alignment wrapText="1"/>
    </xf>
    <xf numFmtId="0" fontId="14" fillId="2" borderId="0" xfId="305" applyFont="1" applyFill="1" applyBorder="1" applyAlignment="1"/>
    <xf numFmtId="0" fontId="17" fillId="2" borderId="7" xfId="305" applyFont="1" applyFill="1" applyBorder="1" applyAlignment="1">
      <alignment wrapText="1"/>
    </xf>
    <xf numFmtId="167" fontId="17" fillId="2" borderId="0" xfId="201" applyNumberFormat="1" applyFont="1" applyFill="1" applyBorder="1" applyAlignment="1">
      <alignment wrapText="1"/>
    </xf>
    <xf numFmtId="167" fontId="17" fillId="2" borderId="7" xfId="201" applyNumberFormat="1" applyFont="1" applyFill="1" applyBorder="1" applyAlignment="1">
      <alignment wrapText="1"/>
    </xf>
    <xf numFmtId="0" fontId="27" fillId="2" borderId="0" xfId="305" applyFont="1" applyFill="1" applyBorder="1"/>
    <xf numFmtId="0" fontId="17" fillId="2" borderId="0" xfId="305" applyFont="1" applyFill="1" applyBorder="1" applyAlignment="1"/>
    <xf numFmtId="0" fontId="17" fillId="2" borderId="6" xfId="305" applyFont="1" applyFill="1" applyBorder="1" applyAlignment="1"/>
    <xf numFmtId="0" fontId="17" fillId="2" borderId="8" xfId="305" applyFont="1" applyFill="1" applyBorder="1" applyAlignment="1"/>
    <xf numFmtId="0" fontId="17" fillId="2" borderId="2" xfId="305" applyFont="1" applyFill="1" applyBorder="1" applyAlignment="1">
      <alignment wrapText="1"/>
    </xf>
    <xf numFmtId="0" fontId="17" fillId="2" borderId="9" xfId="305" applyFont="1" applyFill="1" applyBorder="1" applyAlignment="1">
      <alignment wrapText="1"/>
    </xf>
    <xf numFmtId="0" fontId="11" fillId="2" borderId="0" xfId="199" applyFont="1" applyFill="1"/>
    <xf numFmtId="0" fontId="7" fillId="2" borderId="0" xfId="199" applyFont="1" applyFill="1"/>
    <xf numFmtId="0" fontId="11" fillId="2" borderId="3" xfId="199" applyFont="1" applyFill="1" applyBorder="1" applyAlignment="1">
      <alignment horizontal="center" wrapText="1"/>
    </xf>
    <xf numFmtId="0" fontId="11" fillId="2" borderId="3" xfId="199" applyFont="1" applyFill="1" applyBorder="1" applyAlignment="1">
      <alignment horizontal="right" wrapText="1"/>
    </xf>
    <xf numFmtId="0" fontId="7" fillId="2" borderId="0" xfId="199" applyFont="1" applyFill="1" applyAlignment="1">
      <alignment horizontal="center" wrapText="1"/>
    </xf>
    <xf numFmtId="0" fontId="30" fillId="2" borderId="0" xfId="199" applyFont="1" applyFill="1" applyAlignment="1">
      <alignment horizontal="center" wrapText="1"/>
    </xf>
    <xf numFmtId="0" fontId="7" fillId="2" borderId="0" xfId="199" applyFont="1" applyFill="1" applyAlignment="1">
      <alignment horizontal="center"/>
    </xf>
    <xf numFmtId="0" fontId="7" fillId="2" borderId="0" xfId="199" applyFont="1" applyFill="1" applyBorder="1" applyAlignment="1">
      <alignment horizontal="right" wrapText="1"/>
    </xf>
    <xf numFmtId="0" fontId="7" fillId="2" borderId="0" xfId="199" applyFont="1" applyFill="1" applyAlignment="1">
      <alignment wrapText="1"/>
    </xf>
    <xf numFmtId="0" fontId="11" fillId="2" borderId="2" xfId="199" applyFont="1" applyFill="1" applyBorder="1" applyAlignment="1">
      <alignment horizontal="center" wrapText="1"/>
    </xf>
    <xf numFmtId="0" fontId="11" fillId="2" borderId="2" xfId="199" applyFont="1" applyFill="1" applyBorder="1" applyAlignment="1">
      <alignment horizontal="right"/>
    </xf>
    <xf numFmtId="0" fontId="7" fillId="2" borderId="0" xfId="199" applyFont="1" applyFill="1" applyBorder="1" applyAlignment="1">
      <alignment horizontal="right"/>
    </xf>
    <xf numFmtId="0" fontId="7" fillId="2" borderId="0" xfId="200" applyFont="1" applyFill="1" applyBorder="1"/>
    <xf numFmtId="167" fontId="7" fillId="2" borderId="0" xfId="201" applyNumberFormat="1" applyFont="1" applyFill="1" applyBorder="1"/>
    <xf numFmtId="0" fontId="7" fillId="2" borderId="0" xfId="200" applyFont="1" applyFill="1" applyBorder="1" applyAlignment="1">
      <alignment horizontal="right"/>
    </xf>
    <xf numFmtId="0" fontId="7" fillId="2" borderId="0" xfId="200" applyFont="1" applyFill="1" applyBorder="1" applyAlignment="1">
      <alignment horizontal="center"/>
    </xf>
    <xf numFmtId="166" fontId="7" fillId="2" borderId="0" xfId="200" applyNumberFormat="1" applyFont="1" applyFill="1" applyBorder="1"/>
    <xf numFmtId="166" fontId="7" fillId="2" borderId="0" xfId="199" applyNumberFormat="1" applyFont="1" applyFill="1"/>
    <xf numFmtId="167" fontId="7" fillId="2" borderId="0" xfId="201" applyNumberFormat="1" applyFont="1" applyFill="1" applyAlignment="1">
      <alignment horizontal="right"/>
    </xf>
    <xf numFmtId="165" fontId="7" fillId="2" borderId="0" xfId="201" applyNumberFormat="1" applyFont="1" applyFill="1" applyAlignment="1">
      <alignment horizontal="right"/>
    </xf>
    <xf numFmtId="168" fontId="7" fillId="2" borderId="0" xfId="199" applyNumberFormat="1" applyFont="1" applyFill="1" applyAlignment="1">
      <alignment horizontal="right"/>
    </xf>
    <xf numFmtId="167" fontId="7" fillId="2" borderId="0" xfId="199" applyNumberFormat="1" applyFont="1" applyFill="1"/>
    <xf numFmtId="3" fontId="7" fillId="2" borderId="0" xfId="199" applyNumberFormat="1" applyFont="1" applyFill="1" applyAlignment="1">
      <alignment horizontal="right"/>
    </xf>
    <xf numFmtId="43" fontId="7" fillId="2" borderId="0" xfId="199" applyNumberFormat="1" applyFont="1" applyFill="1" applyAlignment="1">
      <alignment horizontal="right"/>
    </xf>
    <xf numFmtId="0" fontId="7" fillId="2" borderId="0" xfId="199" applyFont="1" applyFill="1" applyAlignment="1">
      <alignment horizontal="right"/>
    </xf>
    <xf numFmtId="43" fontId="7" fillId="2" borderId="0" xfId="199" applyNumberFormat="1" applyFont="1" applyFill="1" applyBorder="1" applyAlignment="1">
      <alignment horizontal="right"/>
    </xf>
    <xf numFmtId="0" fontId="7" fillId="2" borderId="0" xfId="199" applyFont="1" applyFill="1" applyBorder="1"/>
    <xf numFmtId="0" fontId="7" fillId="2" borderId="2" xfId="200" applyFont="1" applyFill="1" applyBorder="1"/>
    <xf numFmtId="167" fontId="7" fillId="2" borderId="2" xfId="201" applyNumberFormat="1" applyFont="1" applyFill="1" applyBorder="1"/>
    <xf numFmtId="0" fontId="7" fillId="2" borderId="2" xfId="200" applyFont="1" applyFill="1" applyBorder="1" applyAlignment="1">
      <alignment horizontal="right"/>
    </xf>
    <xf numFmtId="0" fontId="7" fillId="2" borderId="2" xfId="200" applyFont="1" applyFill="1" applyBorder="1" applyAlignment="1">
      <alignment horizontal="center"/>
    </xf>
    <xf numFmtId="166" fontId="7" fillId="2" borderId="2" xfId="200" applyNumberFormat="1" applyFont="1" applyFill="1" applyBorder="1"/>
    <xf numFmtId="166" fontId="7" fillId="5" borderId="0" xfId="199" applyNumberFormat="1" applyFont="1" applyFill="1"/>
    <xf numFmtId="0" fontId="7" fillId="5" borderId="0" xfId="199" applyFont="1" applyFill="1"/>
    <xf numFmtId="167" fontId="7" fillId="5" borderId="0" xfId="201" applyNumberFormat="1" applyFont="1" applyFill="1" applyAlignment="1">
      <alignment horizontal="right"/>
    </xf>
    <xf numFmtId="165" fontId="7" fillId="5" borderId="0" xfId="201" applyNumberFormat="1" applyFont="1" applyFill="1" applyAlignment="1">
      <alignment horizontal="right"/>
    </xf>
    <xf numFmtId="168" fontId="7" fillId="5" borderId="0" xfId="199" applyNumberFormat="1" applyFont="1" applyFill="1" applyAlignment="1">
      <alignment horizontal="right"/>
    </xf>
    <xf numFmtId="167" fontId="7" fillId="5" borderId="0" xfId="199" applyNumberFormat="1" applyFont="1" applyFill="1"/>
    <xf numFmtId="3" fontId="7" fillId="5" borderId="0" xfId="199" applyNumberFormat="1" applyFont="1" applyFill="1" applyAlignment="1">
      <alignment horizontal="right"/>
    </xf>
    <xf numFmtId="166" fontId="7" fillId="2" borderId="0" xfId="199" applyNumberFormat="1" applyFont="1" applyFill="1" applyBorder="1"/>
    <xf numFmtId="0" fontId="18" fillId="2" borderId="0" xfId="202" applyFont="1" applyFill="1" applyAlignment="1" applyProtection="1"/>
    <xf numFmtId="0" fontId="31" fillId="2" borderId="0" xfId="199" applyFont="1" applyFill="1"/>
    <xf numFmtId="4" fontId="17" fillId="2" borderId="0" xfId="200" applyNumberFormat="1" applyFont="1" applyFill="1"/>
    <xf numFmtId="167" fontId="7" fillId="2" borderId="0" xfId="201" applyNumberFormat="1" applyFont="1" applyFill="1"/>
    <xf numFmtId="0" fontId="31" fillId="2" borderId="0" xfId="200" applyFont="1" applyFill="1"/>
    <xf numFmtId="0" fontId="32" fillId="2" borderId="0" xfId="200" applyFont="1" applyFill="1" applyAlignment="1"/>
    <xf numFmtId="43" fontId="31" fillId="2" borderId="0" xfId="200" applyNumberFormat="1" applyFont="1" applyFill="1"/>
    <xf numFmtId="167" fontId="31" fillId="2" borderId="0" xfId="201" applyNumberFormat="1" applyFont="1" applyFill="1"/>
    <xf numFmtId="167" fontId="31" fillId="3" borderId="0" xfId="201" applyNumberFormat="1" applyFont="1" applyFill="1"/>
    <xf numFmtId="168" fontId="31" fillId="3" borderId="0" xfId="201" applyNumberFormat="1" applyFont="1" applyFill="1"/>
    <xf numFmtId="167" fontId="7" fillId="3" borderId="0" xfId="201" applyNumberFormat="1" applyFont="1" applyFill="1"/>
    <xf numFmtId="168" fontId="7" fillId="3" borderId="0" xfId="201" applyNumberFormat="1" applyFont="1" applyFill="1"/>
    <xf numFmtId="0" fontId="32" fillId="0" borderId="0" xfId="200" applyFont="1" applyFill="1" applyAlignment="1"/>
    <xf numFmtId="164" fontId="0" fillId="0" borderId="0" xfId="1" applyNumberFormat="1" applyFont="1"/>
    <xf numFmtId="172" fontId="7" fillId="2" borderId="0" xfId="200" applyNumberFormat="1" applyFont="1" applyFill="1"/>
    <xf numFmtId="0" fontId="7" fillId="2" borderId="0" xfId="200" applyFont="1" applyFill="1"/>
    <xf numFmtId="43" fontId="7" fillId="2" borderId="0" xfId="200" applyNumberFormat="1" applyFont="1" applyFill="1"/>
    <xf numFmtId="0" fontId="33" fillId="0" borderId="0" xfId="200" applyFont="1" applyAlignment="1">
      <alignment wrapText="1"/>
    </xf>
    <xf numFmtId="0" fontId="11" fillId="2" borderId="0" xfId="199" applyFont="1" applyFill="1" applyBorder="1"/>
    <xf numFmtId="0" fontId="7" fillId="2" borderId="0" xfId="199" applyFont="1" applyFill="1" applyBorder="1" applyAlignment="1">
      <alignment vertical="center"/>
    </xf>
    <xf numFmtId="0" fontId="7" fillId="2" borderId="0" xfId="199" applyFont="1" applyFill="1" applyBorder="1" applyAlignment="1">
      <alignment horizontal="center" vertical="center"/>
    </xf>
    <xf numFmtId="0" fontId="7" fillId="2" borderId="0" xfId="199" applyFont="1" applyFill="1" applyBorder="1" applyAlignment="1">
      <alignment horizontal="centerContinuous" vertical="center"/>
    </xf>
    <xf numFmtId="0" fontId="7" fillId="2" borderId="0" xfId="199" applyFont="1" applyFill="1" applyBorder="1" applyAlignment="1">
      <alignment horizontal="centerContinuous" vertical="center" wrapText="1"/>
    </xf>
    <xf numFmtId="0" fontId="7" fillId="2" borderId="2" xfId="199" applyFont="1" applyFill="1" applyBorder="1" applyAlignment="1">
      <alignment horizontal="center" vertical="center" wrapText="1"/>
    </xf>
    <xf numFmtId="0" fontId="7" fillId="2" borderId="0" xfId="199" applyFont="1" applyFill="1" applyBorder="1" applyAlignment="1">
      <alignment horizontal="center" vertical="center" wrapText="1"/>
    </xf>
    <xf numFmtId="0" fontId="11" fillId="2" borderId="0" xfId="199" applyFont="1" applyFill="1" applyBorder="1" applyAlignment="1">
      <alignment horizontal="center" vertical="center" wrapText="1"/>
    </xf>
    <xf numFmtId="0" fontId="11" fillId="2" borderId="3" xfId="199" applyFont="1" applyFill="1" applyBorder="1" applyAlignment="1">
      <alignment wrapText="1"/>
    </xf>
    <xf numFmtId="0" fontId="11" fillId="2" borderId="1" xfId="199" applyFont="1" applyFill="1" applyBorder="1" applyAlignment="1">
      <alignment horizontal="centerContinuous" vertical="center"/>
    </xf>
    <xf numFmtId="0" fontId="11" fillId="2" borderId="1" xfId="199" applyFont="1" applyFill="1" applyBorder="1" applyAlignment="1">
      <alignment horizontal="center" vertical="center" wrapText="1"/>
    </xf>
    <xf numFmtId="0" fontId="11" fillId="2" borderId="0" xfId="199" applyFont="1" applyFill="1" applyBorder="1" applyAlignment="1">
      <alignment horizontal="center" wrapText="1"/>
    </xf>
    <xf numFmtId="0" fontId="11" fillId="2" borderId="2" xfId="199" applyFont="1" applyFill="1" applyBorder="1" applyAlignment="1">
      <alignment wrapText="1"/>
    </xf>
    <xf numFmtId="0" fontId="11" fillId="2" borderId="2" xfId="199" applyFont="1" applyFill="1" applyBorder="1" applyAlignment="1">
      <alignment horizontal="right" vertical="top" wrapText="1"/>
    </xf>
    <xf numFmtId="0" fontId="11" fillId="2" borderId="1" xfId="199" applyFont="1" applyFill="1" applyBorder="1" applyAlignment="1">
      <alignment horizontal="right" wrapText="1"/>
    </xf>
    <xf numFmtId="0" fontId="11" fillId="2" borderId="0" xfId="199" applyFont="1" applyFill="1" applyBorder="1" applyAlignment="1">
      <alignment horizontal="center" vertical="top" wrapText="1"/>
    </xf>
    <xf numFmtId="0" fontId="11" fillId="2" borderId="0" xfId="199" applyFont="1" applyFill="1" applyBorder="1" applyAlignment="1">
      <alignment horizontal="right"/>
    </xf>
    <xf numFmtId="169" fontId="7" fillId="2" borderId="0" xfId="201" applyNumberFormat="1" applyFont="1" applyFill="1" applyBorder="1"/>
    <xf numFmtId="0" fontId="7" fillId="2" borderId="0" xfId="199" applyNumberFormat="1" applyFont="1" applyFill="1" applyBorder="1"/>
    <xf numFmtId="43" fontId="7" fillId="2" borderId="0" xfId="201" applyNumberFormat="1" applyFont="1" applyFill="1" applyBorder="1"/>
    <xf numFmtId="164" fontId="7" fillId="2" borderId="0" xfId="201" applyNumberFormat="1" applyFont="1" applyFill="1" applyBorder="1"/>
    <xf numFmtId="1" fontId="7" fillId="2" borderId="0" xfId="199" applyNumberFormat="1" applyFont="1" applyFill="1" applyBorder="1"/>
    <xf numFmtId="167" fontId="7" fillId="2" borderId="0" xfId="199" applyNumberFormat="1" applyFont="1" applyFill="1" applyBorder="1"/>
    <xf numFmtId="0" fontId="7" fillId="2" borderId="0" xfId="201" applyNumberFormat="1" applyFont="1" applyFill="1" applyBorder="1"/>
    <xf numFmtId="173" fontId="7" fillId="2" borderId="0" xfId="201" applyNumberFormat="1" applyFont="1" applyFill="1" applyBorder="1"/>
    <xf numFmtId="167" fontId="7" fillId="0" borderId="0" xfId="201" applyNumberFormat="1" applyFont="1" applyFill="1" applyBorder="1"/>
    <xf numFmtId="0" fontId="7" fillId="0" borderId="0" xfId="199" applyFont="1" applyFill="1" applyBorder="1"/>
    <xf numFmtId="167" fontId="7" fillId="2" borderId="3" xfId="201" applyNumberFormat="1" applyFont="1" applyFill="1" applyBorder="1"/>
    <xf numFmtId="169" fontId="7" fillId="2" borderId="3" xfId="201" applyNumberFormat="1" applyFont="1" applyFill="1" applyBorder="1"/>
    <xf numFmtId="1" fontId="7" fillId="4" borderId="0" xfId="199" applyNumberFormat="1" applyFont="1" applyFill="1"/>
    <xf numFmtId="166" fontId="7" fillId="4" borderId="0" xfId="199" applyNumberFormat="1" applyFont="1" applyFill="1"/>
    <xf numFmtId="1" fontId="7" fillId="4" borderId="0" xfId="199" applyNumberFormat="1" applyFont="1" applyFill="1" applyBorder="1"/>
    <xf numFmtId="0" fontId="7" fillId="4" borderId="0" xfId="201" applyNumberFormat="1" applyFont="1" applyFill="1" applyBorder="1"/>
    <xf numFmtId="167" fontId="7" fillId="4" borderId="0" xfId="201" applyNumberFormat="1" applyFont="1" applyFill="1" applyBorder="1"/>
    <xf numFmtId="43" fontId="7" fillId="4" borderId="0" xfId="201" applyNumberFormat="1" applyFont="1" applyFill="1" applyBorder="1"/>
    <xf numFmtId="0" fontId="7" fillId="4" borderId="0" xfId="199" applyFont="1" applyFill="1" applyBorder="1"/>
    <xf numFmtId="0" fontId="7" fillId="4" borderId="0" xfId="200" applyFont="1" applyFill="1" applyBorder="1"/>
    <xf numFmtId="0" fontId="30" fillId="2" borderId="0" xfId="199" applyFont="1" applyFill="1" applyBorder="1"/>
    <xf numFmtId="0" fontId="11" fillId="2" borderId="0" xfId="199" applyFont="1" applyFill="1" applyBorder="1" applyAlignment="1">
      <alignment horizontal="center" vertical="center"/>
    </xf>
    <xf numFmtId="0" fontId="11" fillId="2" borderId="0" xfId="199" applyFont="1" applyFill="1" applyBorder="1" applyAlignment="1">
      <alignment horizontal="center"/>
    </xf>
    <xf numFmtId="0" fontId="11" fillId="2" borderId="0" xfId="199" applyFont="1" applyFill="1" applyBorder="1" applyAlignment="1">
      <alignment horizontal="center" vertical="top"/>
    </xf>
    <xf numFmtId="0" fontId="7" fillId="2" borderId="0" xfId="199" applyFont="1" applyFill="1" applyBorder="1" applyAlignment="1">
      <alignment horizontal="center" vertical="top" wrapText="1"/>
    </xf>
    <xf numFmtId="3" fontId="7" fillId="2" borderId="0" xfId="199" applyNumberFormat="1" applyFont="1" applyFill="1" applyBorder="1"/>
    <xf numFmtId="4" fontId="7" fillId="2" borderId="0" xfId="199" applyNumberFormat="1" applyFont="1" applyFill="1" applyBorder="1"/>
    <xf numFmtId="2" fontId="7" fillId="2" borderId="0" xfId="199" applyNumberFormat="1" applyFont="1" applyFill="1" applyBorder="1"/>
    <xf numFmtId="9" fontId="11" fillId="2" borderId="0" xfId="203" applyFont="1" applyFill="1" applyBorder="1" applyAlignment="1">
      <alignment horizontal="center"/>
    </xf>
    <xf numFmtId="0" fontId="11" fillId="2" borderId="3" xfId="199" applyFont="1" applyFill="1" applyBorder="1" applyAlignment="1"/>
    <xf numFmtId="9" fontId="11" fillId="2" borderId="1" xfId="203" applyFont="1" applyFill="1" applyBorder="1" applyAlignment="1">
      <alignment horizontal="center"/>
    </xf>
    <xf numFmtId="9" fontId="11" fillId="2" borderId="3" xfId="203" applyFont="1" applyFill="1" applyBorder="1" applyAlignment="1">
      <alignment wrapText="1"/>
    </xf>
    <xf numFmtId="0" fontId="11" fillId="2" borderId="2" xfId="199" applyFont="1" applyFill="1" applyBorder="1" applyAlignment="1"/>
    <xf numFmtId="9" fontId="11" fillId="2" borderId="2" xfId="203" applyFont="1" applyFill="1" applyBorder="1" applyAlignment="1">
      <alignment horizontal="right" wrapText="1"/>
    </xf>
    <xf numFmtId="0" fontId="11" fillId="2" borderId="1" xfId="199" applyFont="1" applyFill="1" applyBorder="1"/>
    <xf numFmtId="9" fontId="11" fillId="2" borderId="1" xfId="203" applyFont="1" applyFill="1" applyBorder="1" applyAlignment="1">
      <alignment wrapText="1"/>
    </xf>
    <xf numFmtId="0" fontId="7" fillId="2" borderId="1" xfId="199" applyFont="1" applyFill="1" applyBorder="1"/>
    <xf numFmtId="0" fontId="7" fillId="2" borderId="0" xfId="204" applyFont="1" applyFill="1" applyBorder="1"/>
    <xf numFmtId="0" fontId="38" fillId="2" borderId="0" xfId="199" applyFont="1" applyFill="1" applyBorder="1"/>
    <xf numFmtId="0" fontId="7" fillId="3" borderId="0" xfId="199" applyFont="1" applyFill="1" applyBorder="1"/>
    <xf numFmtId="169" fontId="7" fillId="2" borderId="2" xfId="201" applyNumberFormat="1" applyFont="1" applyFill="1" applyBorder="1"/>
    <xf numFmtId="0" fontId="7" fillId="5" borderId="0" xfId="199" applyFont="1" applyFill="1" applyBorder="1"/>
    <xf numFmtId="9" fontId="7" fillId="2" borderId="0" xfId="203" applyFont="1" applyFill="1" applyBorder="1" applyAlignment="1">
      <alignment horizontal="center"/>
    </xf>
    <xf numFmtId="9" fontId="25" fillId="2" borderId="0" xfId="203" applyFont="1" applyFill="1" applyBorder="1" applyAlignment="1">
      <alignment horizontal="center" vertical="top" textRotation="90" wrapText="1"/>
    </xf>
    <xf numFmtId="3" fontId="7" fillId="2" borderId="0" xfId="203" applyNumberFormat="1" applyFont="1" applyFill="1" applyBorder="1" applyAlignment="1">
      <alignment wrapText="1"/>
    </xf>
    <xf numFmtId="3" fontId="7" fillId="0" borderId="0" xfId="199" applyNumberFormat="1" applyFont="1" applyFill="1" applyBorder="1"/>
    <xf numFmtId="0" fontId="11" fillId="2" borderId="0" xfId="205" applyFont="1" applyFill="1" applyBorder="1"/>
    <xf numFmtId="0" fontId="7" fillId="2" borderId="0" xfId="205" applyFont="1" applyFill="1" applyBorder="1"/>
    <xf numFmtId="0" fontId="7" fillId="2" borderId="0" xfId="205" applyFont="1" applyFill="1" applyBorder="1" applyAlignment="1">
      <alignment horizontal="center" wrapText="1"/>
    </xf>
    <xf numFmtId="172" fontId="17" fillId="0" borderId="0" xfId="318" applyNumberFormat="1" applyFont="1" applyFill="1" applyBorder="1"/>
    <xf numFmtId="0" fontId="11" fillId="2" borderId="3" xfId="205" applyFont="1" applyFill="1" applyBorder="1" applyAlignment="1"/>
    <xf numFmtId="0" fontId="11" fillId="2" borderId="1" xfId="205" applyFont="1" applyFill="1" applyBorder="1" applyAlignment="1">
      <alignment horizontal="center" wrapText="1"/>
    </xf>
    <xf numFmtId="0" fontId="11" fillId="2" borderId="2" xfId="205" applyFont="1" applyFill="1" applyBorder="1" applyAlignment="1"/>
    <xf numFmtId="0" fontId="11" fillId="2" borderId="2" xfId="205" applyFont="1" applyFill="1" applyBorder="1" applyAlignment="1">
      <alignment horizontal="center" vertical="top" wrapText="1"/>
    </xf>
    <xf numFmtId="0" fontId="11" fillId="2" borderId="0" xfId="205" applyFont="1" applyFill="1" applyBorder="1" applyAlignment="1">
      <alignment horizontal="center" wrapText="1"/>
    </xf>
    <xf numFmtId="166" fontId="7" fillId="2" borderId="0" xfId="205" applyNumberFormat="1" applyFont="1" applyFill="1" applyBorder="1"/>
    <xf numFmtId="1" fontId="7" fillId="2" borderId="0" xfId="205" applyNumberFormat="1" applyFont="1" applyFill="1" applyBorder="1"/>
    <xf numFmtId="3" fontId="7" fillId="2" borderId="0" xfId="205" applyNumberFormat="1" applyFont="1" applyFill="1" applyBorder="1"/>
    <xf numFmtId="0" fontId="7" fillId="2" borderId="0" xfId="205" applyFont="1" applyFill="1" applyBorder="1" applyAlignment="1">
      <alignment horizontal="center" textRotation="90"/>
    </xf>
    <xf numFmtId="0" fontId="7" fillId="2" borderId="0" xfId="205" applyFont="1" applyFill="1" applyBorder="1" applyAlignment="1">
      <alignment horizontal="center" vertical="top" textRotation="90" wrapText="1"/>
    </xf>
    <xf numFmtId="0" fontId="7" fillId="2" borderId="0" xfId="199" quotePrefix="1" applyFont="1" applyFill="1" applyBorder="1"/>
    <xf numFmtId="167" fontId="7" fillId="6" borderId="0" xfId="201" applyNumberFormat="1" applyFont="1" applyFill="1" applyAlignment="1">
      <alignment horizontal="right"/>
    </xf>
    <xf numFmtId="0" fontId="38" fillId="2" borderId="0" xfId="199" applyFont="1" applyFill="1"/>
    <xf numFmtId="0" fontId="29" fillId="0" borderId="0" xfId="0" applyFont="1"/>
    <xf numFmtId="1" fontId="7" fillId="2" borderId="0" xfId="0" applyNumberFormat="1" applyFont="1" applyFill="1" applyBorder="1" applyAlignment="1">
      <alignment horizontal="center"/>
    </xf>
    <xf numFmtId="0" fontId="0" fillId="2" borderId="0" xfId="0" applyFont="1" applyFill="1"/>
    <xf numFmtId="0" fontId="0" fillId="2" borderId="0" xfId="0" applyFont="1" applyFill="1" applyBorder="1"/>
    <xf numFmtId="167" fontId="7" fillId="0" borderId="0" xfId="201" applyNumberFormat="1" applyFont="1" applyFill="1" applyAlignment="1">
      <alignment horizontal="right"/>
    </xf>
    <xf numFmtId="172" fontId="17" fillId="0" borderId="0" xfId="200" applyNumberFormat="1" applyFont="1" applyFill="1" applyBorder="1" applyAlignment="1">
      <alignment horizontal="center" vertical="center" shrinkToFit="1"/>
    </xf>
    <xf numFmtId="2" fontId="7" fillId="2" borderId="0" xfId="201" applyNumberFormat="1" applyFont="1" applyFill="1" applyBorder="1"/>
    <xf numFmtId="43" fontId="7" fillId="2" borderId="0" xfId="1" applyNumberFormat="1" applyFont="1" applyFill="1" applyBorder="1"/>
    <xf numFmtId="3" fontId="7" fillId="3" borderId="0" xfId="199" applyNumberFormat="1" applyFont="1" applyFill="1" applyAlignment="1">
      <alignment horizontal="right"/>
    </xf>
    <xf numFmtId="0" fontId="7" fillId="7" borderId="0" xfId="0" applyFont="1" applyFill="1"/>
    <xf numFmtId="0" fontId="7" fillId="0" borderId="0" xfId="199" applyFont="1" applyFill="1"/>
    <xf numFmtId="174" fontId="7" fillId="2" borderId="0" xfId="199" applyNumberFormat="1" applyFont="1" applyFill="1" applyBorder="1"/>
    <xf numFmtId="173" fontId="7" fillId="2" borderId="0" xfId="199" applyNumberFormat="1" applyFont="1" applyFill="1" applyBorder="1"/>
    <xf numFmtId="167" fontId="42" fillId="2" borderId="0" xfId="1" applyNumberFormat="1" applyFont="1" applyFill="1" applyBorder="1" applyAlignment="1">
      <alignment horizontal="center"/>
    </xf>
    <xf numFmtId="0" fontId="42" fillId="2" borderId="0" xfId="0" applyFont="1" applyFill="1" applyBorder="1"/>
    <xf numFmtId="166" fontId="42" fillId="2" borderId="0" xfId="0" applyNumberFormat="1" applyFont="1" applyFill="1" applyBorder="1"/>
    <xf numFmtId="166" fontId="42" fillId="2" borderId="0" xfId="1" applyNumberFormat="1" applyFont="1" applyFill="1" applyBorder="1" applyAlignment="1">
      <alignment horizontal="right"/>
    </xf>
    <xf numFmtId="166" fontId="42" fillId="2" borderId="0" xfId="1" applyNumberFormat="1" applyFont="1" applyFill="1" applyBorder="1" applyAlignment="1"/>
    <xf numFmtId="164" fontId="0" fillId="2" borderId="0" xfId="1" applyNumberFormat="1" applyFont="1" applyFill="1"/>
    <xf numFmtId="164" fontId="0" fillId="2" borderId="0" xfId="0" applyNumberFormat="1" applyFill="1"/>
    <xf numFmtId="11" fontId="0" fillId="2" borderId="0" xfId="0" applyNumberFormat="1" applyFill="1"/>
    <xf numFmtId="0" fontId="42" fillId="2" borderId="2" xfId="0" applyFont="1" applyFill="1" applyBorder="1" applyAlignment="1">
      <alignment horizontal="left"/>
    </xf>
    <xf numFmtId="0" fontId="42" fillId="2" borderId="0" xfId="0" applyFont="1" applyFill="1" applyBorder="1" applyAlignment="1">
      <alignment horizontal="left"/>
    </xf>
    <xf numFmtId="0" fontId="43" fillId="2" borderId="0" xfId="0" applyFont="1" applyFill="1"/>
    <xf numFmtId="1" fontId="7" fillId="2" borderId="0" xfId="0" applyNumberFormat="1" applyFont="1" applyFill="1" applyBorder="1" applyAlignment="1">
      <alignment horizontal="center"/>
    </xf>
    <xf numFmtId="0" fontId="43" fillId="2" borderId="2" xfId="0" applyFont="1" applyFill="1" applyBorder="1" applyAlignment="1">
      <alignment horizontal="right" wrapText="1"/>
    </xf>
    <xf numFmtId="0" fontId="43" fillId="2" borderId="2" xfId="146" applyFont="1" applyFill="1" applyBorder="1" applyAlignment="1">
      <alignment horizontal="right"/>
    </xf>
    <xf numFmtId="0" fontId="11" fillId="2" borderId="2" xfId="146" applyFont="1" applyFill="1" applyBorder="1" applyAlignment="1">
      <alignment horizontal="center"/>
    </xf>
    <xf numFmtId="1" fontId="7" fillId="2" borderId="0" xfId="0" applyNumberFormat="1" applyFont="1" applyFill="1" applyBorder="1" applyAlignment="1">
      <alignment horizontal="center"/>
    </xf>
    <xf numFmtId="0" fontId="44" fillId="2" borderId="2" xfId="0" applyFont="1" applyFill="1" applyBorder="1"/>
    <xf numFmtId="164" fontId="43" fillId="2" borderId="0" xfId="147" applyNumberFormat="1" applyFont="1" applyFill="1" applyBorder="1" applyAlignment="1">
      <alignment horizontal="right"/>
    </xf>
    <xf numFmtId="167" fontId="42" fillId="2" borderId="0" xfId="147" applyNumberFormat="1" applyFont="1" applyFill="1" applyBorder="1" applyAlignment="1">
      <alignment horizontal="center"/>
    </xf>
    <xf numFmtId="167" fontId="43" fillId="2" borderId="0" xfId="147" applyNumberFormat="1" applyFont="1" applyFill="1" applyBorder="1" applyAlignment="1">
      <alignment horizontal="center"/>
    </xf>
    <xf numFmtId="0" fontId="45" fillId="2" borderId="0" xfId="146" applyFont="1" applyFill="1" applyAlignment="1">
      <alignment horizontal="right"/>
    </xf>
    <xf numFmtId="164" fontId="46" fillId="2" borderId="0" xfId="1" applyNumberFormat="1" applyFont="1" applyFill="1" applyAlignment="1">
      <alignment horizontal="right"/>
    </xf>
    <xf numFmtId="167" fontId="42" fillId="2" borderId="2" xfId="147" applyNumberFormat="1" applyFont="1" applyFill="1" applyBorder="1" applyAlignment="1">
      <alignment horizontal="center"/>
    </xf>
    <xf numFmtId="0" fontId="14" fillId="2" borderId="4" xfId="202" applyFont="1" applyFill="1" applyBorder="1" applyAlignment="1" applyProtection="1"/>
    <xf numFmtId="0" fontId="42" fillId="2" borderId="0" xfId="200" applyFont="1" applyFill="1" applyBorder="1"/>
    <xf numFmtId="0" fontId="42" fillId="2" borderId="0" xfId="199" applyFont="1" applyFill="1"/>
    <xf numFmtId="3" fontId="42" fillId="0" borderId="0" xfId="458" applyNumberFormat="1" applyFont="1" applyAlignment="1" applyProtection="1">
      <alignment horizontal="right" vertical="center" wrapText="1"/>
      <protection locked="0"/>
    </xf>
    <xf numFmtId="169" fontId="42" fillId="2" borderId="0" xfId="201" applyNumberFormat="1" applyFont="1" applyFill="1" applyBorder="1"/>
    <xf numFmtId="0" fontId="7" fillId="3" borderId="0" xfId="199" applyFont="1" applyFill="1"/>
    <xf numFmtId="3" fontId="7" fillId="2" borderId="0" xfId="199" applyNumberFormat="1" applyFont="1" applyFill="1"/>
    <xf numFmtId="0" fontId="7" fillId="2" borderId="0" xfId="205" applyFont="1" applyFill="1" applyAlignment="1">
      <alignment horizontal="center"/>
    </xf>
    <xf numFmtId="0" fontId="7" fillId="2" borderId="0" xfId="205" applyFont="1" applyFill="1"/>
    <xf numFmtId="0" fontId="7" fillId="2" borderId="0" xfId="205" applyFont="1" applyFill="1" applyAlignment="1">
      <alignment horizontal="center" wrapText="1"/>
    </xf>
    <xf numFmtId="0" fontId="42" fillId="2" borderId="0" xfId="205" applyFont="1" applyFill="1"/>
    <xf numFmtId="0" fontId="42" fillId="2" borderId="0" xfId="205" applyFont="1" applyFill="1" applyAlignment="1">
      <alignment horizontal="center" wrapText="1"/>
    </xf>
    <xf numFmtId="1" fontId="7" fillId="2" borderId="0" xfId="205" applyNumberFormat="1" applyFont="1" applyFill="1"/>
    <xf numFmtId="166" fontId="17" fillId="2" borderId="0" xfId="305" applyNumberFormat="1" applyFont="1" applyFill="1" applyAlignment="1">
      <alignment wrapText="1"/>
    </xf>
    <xf numFmtId="169" fontId="7" fillId="2" borderId="0" xfId="199" applyNumberFormat="1" applyFont="1" applyFill="1" applyBorder="1"/>
    <xf numFmtId="175" fontId="7" fillId="0" borderId="19" xfId="0" applyNumberFormat="1" applyFont="1" applyBorder="1" applyAlignment="1">
      <alignment horizontal="right"/>
    </xf>
    <xf numFmtId="175" fontId="7" fillId="2" borderId="0" xfId="199" applyNumberFormat="1" applyFont="1" applyFill="1" applyBorder="1"/>
    <xf numFmtId="175" fontId="7" fillId="0" borderId="0" xfId="0" applyNumberFormat="1" applyFont="1" applyBorder="1" applyAlignment="1">
      <alignment horizontal="right"/>
    </xf>
    <xf numFmtId="176" fontId="7" fillId="2" borderId="0" xfId="205" applyNumberFormat="1" applyFont="1" applyFill="1" applyBorder="1"/>
    <xf numFmtId="175" fontId="7" fillId="0" borderId="0" xfId="199" applyNumberFormat="1" applyFont="1" applyBorder="1" applyAlignment="1">
      <alignment horizontal="right"/>
    </xf>
    <xf numFmtId="175" fontId="7" fillId="2" borderId="0" xfId="205" applyNumberFormat="1" applyFont="1" applyFill="1" applyBorder="1"/>
    <xf numFmtId="175" fontId="7" fillId="0" borderId="19" xfId="199" applyNumberFormat="1" applyFont="1" applyBorder="1" applyAlignment="1">
      <alignment horizontal="right"/>
    </xf>
    <xf numFmtId="175" fontId="7" fillId="0" borderId="19" xfId="199" applyNumberFormat="1" applyFont="1" applyBorder="1" applyAlignment="1">
      <alignment horizontal="right"/>
    </xf>
    <xf numFmtId="175" fontId="7" fillId="0" borderId="19" xfId="199" applyNumberFormat="1" applyFont="1" applyBorder="1" applyAlignment="1">
      <alignment horizontal="right"/>
    </xf>
    <xf numFmtId="175" fontId="7" fillId="0" borderId="19" xfId="199" applyNumberFormat="1" applyFont="1" applyBorder="1" applyAlignment="1">
      <alignment horizontal="right"/>
    </xf>
    <xf numFmtId="175" fontId="7" fillId="0" borderId="19" xfId="199" applyNumberFormat="1" applyFont="1" applyBorder="1" applyAlignment="1">
      <alignment horizontal="right"/>
    </xf>
    <xf numFmtId="175" fontId="7" fillId="0" borderId="19" xfId="199" applyNumberFormat="1" applyFont="1" applyBorder="1" applyAlignment="1">
      <alignment horizontal="right"/>
    </xf>
    <xf numFmtId="175" fontId="7" fillId="0" borderId="19" xfId="199" applyNumberFormat="1" applyFont="1" applyBorder="1" applyAlignment="1">
      <alignment horizontal="right"/>
    </xf>
    <xf numFmtId="175" fontId="7" fillId="0" borderId="19" xfId="199" applyNumberFormat="1" applyFont="1" applyBorder="1" applyAlignment="1">
      <alignment horizontal="right"/>
    </xf>
    <xf numFmtId="175" fontId="7" fillId="0" borderId="19" xfId="199" applyNumberFormat="1" applyFont="1" applyBorder="1" applyAlignment="1">
      <alignment horizontal="right"/>
    </xf>
    <xf numFmtId="175" fontId="7" fillId="0" borderId="19" xfId="199" applyNumberFormat="1" applyFont="1" applyBorder="1" applyAlignment="1">
      <alignment horizontal="right"/>
    </xf>
    <xf numFmtId="175" fontId="7" fillId="0" borderId="19" xfId="199" applyNumberFormat="1" applyFont="1" applyBorder="1" applyAlignment="1">
      <alignment horizontal="right"/>
    </xf>
    <xf numFmtId="175" fontId="7" fillId="0" borderId="19" xfId="199" applyNumberFormat="1" applyFont="1" applyBorder="1" applyAlignment="1">
      <alignment horizontal="right"/>
    </xf>
    <xf numFmtId="175" fontId="7" fillId="0" borderId="19" xfId="199" applyNumberFormat="1" applyFont="1" applyBorder="1" applyAlignment="1">
      <alignment horizontal="right"/>
    </xf>
    <xf numFmtId="0" fontId="7" fillId="3" borderId="0" xfId="200" applyFont="1" applyFill="1" applyBorder="1"/>
    <xf numFmtId="3" fontId="7" fillId="2" borderId="0" xfId="199" applyNumberFormat="1" applyFont="1" applyFill="1" applyAlignment="1" applyProtection="1">
      <alignment horizontal="right" vertical="center" wrapText="1"/>
      <protection locked="0"/>
    </xf>
    <xf numFmtId="175" fontId="7" fillId="2" borderId="0" xfId="0" applyNumberFormat="1" applyFont="1" applyFill="1" applyBorder="1" applyAlignment="1">
      <alignment horizontal="right"/>
    </xf>
    <xf numFmtId="0" fontId="11" fillId="2" borderId="3" xfId="199" applyFont="1" applyFill="1" applyBorder="1" applyAlignment="1">
      <alignment horizontal="right" wrapText="1"/>
    </xf>
    <xf numFmtId="0" fontId="11" fillId="2" borderId="2" xfId="199" applyFont="1" applyFill="1" applyBorder="1" applyAlignment="1">
      <alignment horizontal="right" wrapText="1"/>
    </xf>
    <xf numFmtId="0" fontId="11" fillId="2" borderId="1" xfId="199" applyFont="1" applyFill="1" applyBorder="1" applyAlignment="1">
      <alignment horizontal="center" vertical="center"/>
    </xf>
    <xf numFmtId="0" fontId="7" fillId="2" borderId="3" xfId="199" applyFont="1" applyFill="1" applyBorder="1"/>
    <xf numFmtId="175" fontId="7" fillId="2" borderId="3" xfId="199" applyNumberFormat="1" applyFont="1" applyFill="1" applyBorder="1"/>
    <xf numFmtId="3" fontId="7" fillId="3" borderId="0" xfId="205" applyNumberFormat="1" applyFont="1" applyFill="1" applyBorder="1"/>
    <xf numFmtId="0" fontId="7" fillId="3" borderId="0" xfId="205" applyFont="1" applyFill="1" applyBorder="1"/>
    <xf numFmtId="1" fontId="7" fillId="3" borderId="0" xfId="205" applyNumberFormat="1" applyFont="1" applyFill="1" applyBorder="1"/>
    <xf numFmtId="0" fontId="7" fillId="2" borderId="0" xfId="205" quotePrefix="1" applyFont="1" applyFill="1" applyBorder="1"/>
    <xf numFmtId="166" fontId="7" fillId="39" borderId="0" xfId="199" applyNumberFormat="1" applyFont="1" applyFill="1"/>
    <xf numFmtId="0" fontId="7" fillId="39" borderId="0" xfId="199" applyFont="1" applyFill="1"/>
    <xf numFmtId="2" fontId="7" fillId="2" borderId="0" xfId="199" applyNumberFormat="1" applyFont="1" applyFill="1"/>
    <xf numFmtId="3" fontId="7" fillId="0" borderId="0" xfId="199" applyNumberFormat="1" applyFont="1" applyFill="1" applyAlignment="1">
      <alignment horizontal="right"/>
    </xf>
    <xf numFmtId="43" fontId="7" fillId="0" borderId="0" xfId="199" applyNumberFormat="1" applyFont="1" applyFill="1" applyAlignment="1">
      <alignment horizontal="right"/>
    </xf>
    <xf numFmtId="0" fontId="7" fillId="0" borderId="0" xfId="199" applyFont="1" applyFill="1" applyAlignment="1">
      <alignment horizontal="right"/>
    </xf>
    <xf numFmtId="3" fontId="7" fillId="0" borderId="0" xfId="203" applyNumberFormat="1" applyFont="1" applyFill="1" applyBorder="1" applyAlignment="1">
      <alignment wrapText="1"/>
    </xf>
    <xf numFmtId="0" fontId="11" fillId="2" borderId="3" xfId="0" applyFont="1" applyFill="1" applyBorder="1" applyAlignment="1">
      <alignment horizontal="right" wrapText="1"/>
    </xf>
    <xf numFmtId="0" fontId="11" fillId="2" borderId="2" xfId="0" applyFont="1" applyFill="1" applyBorder="1" applyAlignment="1">
      <alignment horizontal="right" wrapText="1"/>
    </xf>
    <xf numFmtId="0" fontId="64" fillId="2" borderId="0" xfId="500" applyFont="1" applyFill="1"/>
    <xf numFmtId="0" fontId="65" fillId="2" borderId="0" xfId="500" applyFont="1" applyFill="1"/>
    <xf numFmtId="3" fontId="65" fillId="2" borderId="0" xfId="500" applyNumberFormat="1" applyFont="1" applyFill="1"/>
    <xf numFmtId="0" fontId="64" fillId="2" borderId="2" xfId="500" applyFont="1" applyFill="1" applyBorder="1"/>
    <xf numFmtId="0" fontId="66" fillId="2" borderId="0" xfId="500" applyFont="1" applyFill="1" applyBorder="1" applyAlignment="1">
      <alignment vertical="center"/>
    </xf>
    <xf numFmtId="0" fontId="66" fillId="2" borderId="0" xfId="500" applyFont="1" applyFill="1" applyBorder="1" applyAlignment="1">
      <alignment vertical="center" wrapText="1"/>
    </xf>
    <xf numFmtId="164" fontId="64" fillId="2" borderId="0" xfId="501" applyNumberFormat="1" applyFont="1" applyFill="1" applyBorder="1"/>
    <xf numFmtId="0" fontId="68" fillId="2" borderId="0" xfId="500" applyFont="1" applyFill="1" applyBorder="1" applyAlignment="1">
      <alignment horizontal="left" vertical="center" indent="1"/>
    </xf>
    <xf numFmtId="0" fontId="68" fillId="2" borderId="0" xfId="500" applyFont="1" applyFill="1" applyBorder="1" applyAlignment="1">
      <alignment vertical="center" wrapText="1"/>
    </xf>
    <xf numFmtId="164" fontId="65" fillId="2" borderId="0" xfId="501" applyNumberFormat="1" applyFont="1" applyFill="1" applyBorder="1"/>
    <xf numFmtId="0" fontId="68" fillId="2" borderId="0" xfId="500" applyFont="1" applyFill="1" applyBorder="1" applyAlignment="1">
      <alignment horizontal="left" vertical="center" wrapText="1" indent="1"/>
    </xf>
    <xf numFmtId="164" fontId="65" fillId="2" borderId="0" xfId="501" applyNumberFormat="1" applyFont="1" applyFill="1"/>
    <xf numFmtId="0" fontId="68" fillId="2" borderId="1" xfId="500" applyFont="1" applyFill="1" applyBorder="1" applyAlignment="1">
      <alignment vertical="center"/>
    </xf>
    <xf numFmtId="0" fontId="66" fillId="2" borderId="1" xfId="500" applyFont="1" applyFill="1" applyBorder="1" applyAlignment="1">
      <alignment vertical="center" wrapText="1"/>
    </xf>
    <xf numFmtId="164" fontId="64" fillId="2" borderId="1" xfId="501" applyNumberFormat="1" applyFont="1" applyFill="1" applyBorder="1"/>
    <xf numFmtId="0" fontId="68" fillId="2" borderId="0" xfId="500" applyFont="1" applyFill="1"/>
    <xf numFmtId="164" fontId="65" fillId="2" borderId="0" xfId="500" applyNumberFormat="1" applyFont="1" applyFill="1"/>
    <xf numFmtId="0" fontId="66" fillId="2" borderId="0" xfId="500" applyFont="1" applyFill="1" applyBorder="1" applyAlignment="1">
      <alignment horizontal="left" vertical="center"/>
    </xf>
    <xf numFmtId="0" fontId="68" fillId="2" borderId="0" xfId="500" applyFont="1" applyFill="1" applyBorder="1" applyAlignment="1">
      <alignment horizontal="left" vertical="top" indent="1"/>
    </xf>
    <xf numFmtId="164" fontId="68" fillId="2" borderId="0" xfId="501" applyNumberFormat="1" applyFont="1" applyFill="1" applyBorder="1"/>
    <xf numFmtId="0" fontId="2" fillId="2" borderId="0" xfId="500" applyFill="1"/>
    <xf numFmtId="164" fontId="64" fillId="2" borderId="0" xfId="501" applyNumberFormat="1" applyFont="1" applyFill="1" applyAlignment="1">
      <alignment horizontal="right"/>
    </xf>
    <xf numFmtId="0" fontId="65" fillId="2" borderId="0" xfId="500" applyFont="1" applyFill="1" applyAlignment="1">
      <alignment horizontal="left" indent="1"/>
    </xf>
    <xf numFmtId="164" fontId="65" fillId="2" borderId="0" xfId="501" applyNumberFormat="1" applyFont="1" applyFill="1" applyAlignment="1">
      <alignment horizontal="right"/>
    </xf>
    <xf numFmtId="164" fontId="64" fillId="2" borderId="0" xfId="501" applyNumberFormat="1" applyFont="1" applyFill="1"/>
    <xf numFmtId="164" fontId="2" fillId="2" borderId="0" xfId="500" applyNumberFormat="1" applyFill="1"/>
    <xf numFmtId="0" fontId="65" fillId="2" borderId="1" xfId="500" applyFont="1" applyFill="1" applyBorder="1"/>
    <xf numFmtId="0" fontId="66" fillId="2" borderId="1" xfId="500" applyFont="1" applyFill="1" applyBorder="1" applyAlignment="1">
      <alignment vertical="center"/>
    </xf>
    <xf numFmtId="164" fontId="64" fillId="2" borderId="0" xfId="500" applyNumberFormat="1" applyFont="1" applyFill="1"/>
    <xf numFmtId="0" fontId="68" fillId="7" borderId="1" xfId="500" applyFont="1" applyFill="1" applyBorder="1" applyAlignment="1">
      <alignment vertical="center"/>
    </xf>
    <xf numFmtId="0" fontId="66" fillId="7" borderId="1" xfId="500" applyFont="1" applyFill="1" applyBorder="1" applyAlignment="1">
      <alignment vertical="center" wrapText="1"/>
    </xf>
    <xf numFmtId="164" fontId="69" fillId="7" borderId="1" xfId="500" applyNumberFormat="1" applyFont="1" applyFill="1" applyBorder="1"/>
    <xf numFmtId="0" fontId="68" fillId="40" borderId="1" xfId="500" applyFont="1" applyFill="1" applyBorder="1" applyAlignment="1">
      <alignment vertical="center"/>
    </xf>
    <xf numFmtId="0" fontId="66" fillId="40" borderId="1" xfId="500" applyFont="1" applyFill="1" applyBorder="1" applyAlignment="1">
      <alignment vertical="center" wrapText="1"/>
    </xf>
    <xf numFmtId="164" fontId="69" fillId="40" borderId="1" xfId="500" applyNumberFormat="1" applyFont="1" applyFill="1" applyBorder="1"/>
    <xf numFmtId="0" fontId="71" fillId="0" borderId="0" xfId="0" applyFont="1" applyAlignment="1">
      <alignment horizontal="left" vertical="center" readingOrder="1"/>
    </xf>
    <xf numFmtId="0" fontId="72" fillId="2" borderId="0" xfId="100" applyFont="1" applyFill="1"/>
    <xf numFmtId="0" fontId="11" fillId="2" borderId="1" xfId="0" applyFont="1" applyFill="1" applyBorder="1" applyAlignment="1">
      <alignment horizontal="left" vertical="top" wrapText="1"/>
    </xf>
    <xf numFmtId="0" fontId="11" fillId="2" borderId="1" xfId="0" applyFont="1" applyFill="1" applyBorder="1" applyAlignment="1">
      <alignment horizontal="right" vertical="top" wrapText="1"/>
    </xf>
    <xf numFmtId="0" fontId="0" fillId="2" borderId="0" xfId="0" applyFill="1" applyAlignment="1">
      <alignment vertical="top"/>
    </xf>
    <xf numFmtId="0" fontId="7" fillId="0" borderId="0" xfId="0" applyFont="1" applyFill="1"/>
    <xf numFmtId="167" fontId="13" fillId="2" borderId="0" xfId="147" applyNumberFormat="1" applyFont="1" applyFill="1" applyBorder="1" applyAlignment="1">
      <alignment horizontal="center"/>
    </xf>
    <xf numFmtId="167" fontId="25" fillId="2" borderId="0" xfId="147" applyNumberFormat="1" applyFont="1" applyFill="1" applyBorder="1" applyAlignment="1">
      <alignment horizontal="center"/>
    </xf>
    <xf numFmtId="0" fontId="73" fillId="2" borderId="0" xfId="146" applyFont="1" applyFill="1" applyAlignment="1">
      <alignment horizontal="right"/>
    </xf>
    <xf numFmtId="164" fontId="74" fillId="2" borderId="0" xfId="1" applyNumberFormat="1" applyFont="1" applyFill="1" applyAlignment="1">
      <alignment horizontal="right"/>
    </xf>
    <xf numFmtId="167" fontId="13" fillId="2" borderId="2" xfId="147" applyNumberFormat="1" applyFont="1" applyFill="1" applyBorder="1" applyAlignment="1">
      <alignment horizontal="center"/>
    </xf>
    <xf numFmtId="0" fontId="21" fillId="2" borderId="0" xfId="500" applyFont="1" applyFill="1"/>
    <xf numFmtId="0" fontId="21" fillId="2" borderId="0" xfId="458" applyFont="1" applyFill="1"/>
    <xf numFmtId="0" fontId="7" fillId="0" borderId="0" xfId="0" applyFont="1"/>
    <xf numFmtId="0" fontId="13" fillId="0" borderId="0" xfId="0" applyFont="1"/>
    <xf numFmtId="0" fontId="75" fillId="2" borderId="0" xfId="100" applyFont="1" applyFill="1"/>
    <xf numFmtId="0" fontId="76" fillId="0" borderId="0" xfId="0" applyFont="1"/>
    <xf numFmtId="0" fontId="8" fillId="0" borderId="0" xfId="0" applyFont="1"/>
    <xf numFmtId="166" fontId="13" fillId="2" borderId="0" xfId="1" applyNumberFormat="1" applyFont="1" applyFill="1" applyBorder="1" applyAlignment="1">
      <alignment horizontal="center"/>
    </xf>
    <xf numFmtId="0" fontId="0" fillId="0" borderId="0" xfId="0" applyFill="1" applyBorder="1"/>
    <xf numFmtId="0" fontId="7" fillId="0" borderId="0" xfId="0" applyFont="1" applyFill="1" applyBorder="1"/>
    <xf numFmtId="0" fontId="75" fillId="0" borderId="0" xfId="100" applyFont="1" applyFill="1" applyBorder="1"/>
    <xf numFmtId="0" fontId="77" fillId="2" borderId="0" xfId="0" applyFont="1" applyFill="1"/>
    <xf numFmtId="0" fontId="7" fillId="2" borderId="0" xfId="199" applyFont="1" applyFill="1" applyBorder="1" applyAlignment="1"/>
    <xf numFmtId="0" fontId="22" fillId="2" borderId="0" xfId="500" applyFont="1" applyFill="1"/>
    <xf numFmtId="3" fontId="22" fillId="2" borderId="0" xfId="500" applyNumberFormat="1" applyFont="1" applyFill="1"/>
    <xf numFmtId="0" fontId="21" fillId="2" borderId="2" xfId="500" applyFont="1" applyFill="1" applyBorder="1"/>
    <xf numFmtId="0" fontId="11" fillId="2" borderId="0" xfId="500" applyFont="1" applyFill="1" applyBorder="1" applyAlignment="1">
      <alignment vertical="center"/>
    </xf>
    <xf numFmtId="0" fontId="11" fillId="2" borderId="0" xfId="500" applyFont="1" applyFill="1" applyBorder="1" applyAlignment="1">
      <alignment vertical="center" wrapText="1"/>
    </xf>
    <xf numFmtId="164" fontId="21" fillId="2" borderId="0" xfId="501" applyNumberFormat="1" applyFont="1" applyFill="1" applyBorder="1"/>
    <xf numFmtId="164" fontId="21" fillId="2" borderId="0" xfId="501" applyNumberFormat="1" applyFont="1" applyFill="1" applyBorder="1" applyAlignment="1">
      <alignment horizontal="right"/>
    </xf>
    <xf numFmtId="0" fontId="7" fillId="2" borderId="0" xfId="500" applyFont="1" applyFill="1" applyBorder="1" applyAlignment="1">
      <alignment horizontal="left" vertical="center" indent="1"/>
    </xf>
    <xf numFmtId="0" fontId="7" fillId="2" borderId="0" xfId="500" applyFont="1" applyFill="1" applyBorder="1" applyAlignment="1">
      <alignment vertical="center" wrapText="1"/>
    </xf>
    <xf numFmtId="164" fontId="22" fillId="2" borderId="0" xfId="501" applyNumberFormat="1" applyFont="1" applyFill="1" applyBorder="1"/>
    <xf numFmtId="164" fontId="22" fillId="2" borderId="0" xfId="501" applyNumberFormat="1" applyFont="1" applyFill="1" applyBorder="1" applyAlignment="1">
      <alignment horizontal="right"/>
    </xf>
    <xf numFmtId="0" fontId="7" fillId="2" borderId="0" xfId="500" applyFont="1" applyFill="1" applyBorder="1" applyAlignment="1">
      <alignment horizontal="left" vertical="center" wrapText="1" indent="1"/>
    </xf>
    <xf numFmtId="164" fontId="22" fillId="2" borderId="0" xfId="501" applyNumberFormat="1" applyFont="1" applyFill="1"/>
    <xf numFmtId="0" fontId="7" fillId="2" borderId="0" xfId="500" applyFont="1" applyFill="1" applyBorder="1" applyAlignment="1">
      <alignment vertical="center"/>
    </xf>
    <xf numFmtId="0" fontId="7" fillId="2" borderId="1" xfId="500" applyFont="1" applyFill="1" applyBorder="1" applyAlignment="1">
      <alignment vertical="center"/>
    </xf>
    <xf numFmtId="0" fontId="11" fillId="2" borderId="1" xfId="500" applyFont="1" applyFill="1" applyBorder="1" applyAlignment="1">
      <alignment vertical="center" wrapText="1"/>
    </xf>
    <xf numFmtId="164" fontId="21" fillId="2" borderId="1" xfId="501" applyNumberFormat="1" applyFont="1" applyFill="1" applyBorder="1"/>
    <xf numFmtId="0" fontId="7" fillId="2" borderId="0" xfId="500" applyFont="1" applyFill="1"/>
    <xf numFmtId="164" fontId="22" fillId="2" borderId="0" xfId="500" applyNumberFormat="1" applyFont="1" applyFill="1"/>
    <xf numFmtId="0" fontId="78" fillId="2" borderId="0" xfId="305" applyFont="1" applyFill="1" applyAlignment="1">
      <alignment wrapText="1"/>
    </xf>
    <xf numFmtId="167" fontId="14" fillId="2" borderId="0" xfId="201" applyNumberFormat="1" applyFont="1" applyFill="1"/>
    <xf numFmtId="0" fontId="7" fillId="0" borderId="1" xfId="0" applyFont="1" applyBorder="1"/>
    <xf numFmtId="2" fontId="7" fillId="0" borderId="0" xfId="0" applyNumberFormat="1" applyFont="1"/>
    <xf numFmtId="0" fontId="7" fillId="0" borderId="2" xfId="0" applyFont="1" applyBorder="1"/>
    <xf numFmtId="2" fontId="7" fillId="0" borderId="2" xfId="0" applyNumberFormat="1" applyFont="1" applyBorder="1"/>
    <xf numFmtId="0" fontId="70" fillId="2" borderId="0" xfId="502" applyFont="1" applyFill="1"/>
    <xf numFmtId="0" fontId="14" fillId="2" borderId="0" xfId="502" applyFont="1" applyFill="1"/>
    <xf numFmtId="0" fontId="16" fillId="2" borderId="0" xfId="502" applyFont="1" applyFill="1"/>
    <xf numFmtId="0" fontId="40" fillId="2" borderId="0" xfId="502" applyFont="1" applyFill="1"/>
    <xf numFmtId="0" fontId="39" fillId="2" borderId="0" xfId="502" applyFont="1" applyFill="1"/>
    <xf numFmtId="0" fontId="79" fillId="2" borderId="0" xfId="502" applyFont="1" applyFill="1"/>
    <xf numFmtId="0" fontId="41" fillId="2" borderId="0" xfId="502" applyFont="1" applyFill="1"/>
    <xf numFmtId="0" fontId="14" fillId="2" borderId="0" xfId="500" applyFont="1" applyFill="1"/>
    <xf numFmtId="0" fontId="11" fillId="2" borderId="3" xfId="500" applyFont="1" applyFill="1" applyBorder="1" applyAlignment="1">
      <alignment horizontal="center" wrapText="1"/>
    </xf>
    <xf numFmtId="0" fontId="21" fillId="2" borderId="1" xfId="500" applyFont="1" applyFill="1" applyBorder="1" applyAlignment="1">
      <alignment horizontal="right" wrapText="1"/>
    </xf>
    <xf numFmtId="0" fontId="21" fillId="2" borderId="2" xfId="500" applyFont="1" applyFill="1" applyBorder="1" applyAlignment="1">
      <alignment horizontal="right" wrapText="1"/>
    </xf>
    <xf numFmtId="0" fontId="22" fillId="2" borderId="0" xfId="500" applyFont="1" applyFill="1" applyAlignment="1">
      <alignment horizontal="left"/>
    </xf>
    <xf numFmtId="164" fontId="22" fillId="2" borderId="3" xfId="503" applyNumberFormat="1" applyFont="1" applyFill="1" applyBorder="1"/>
    <xf numFmtId="2" fontId="2" fillId="2" borderId="0" xfId="500" applyNumberFormat="1" applyFill="1"/>
    <xf numFmtId="1" fontId="22" fillId="2" borderId="0" xfId="500" applyNumberFormat="1" applyFont="1" applyFill="1"/>
    <xf numFmtId="43" fontId="2" fillId="2" borderId="0" xfId="500" applyNumberFormat="1" applyFill="1"/>
    <xf numFmtId="164" fontId="22" fillId="2" borderId="0" xfId="503" applyNumberFormat="1" applyFont="1" applyFill="1" applyBorder="1"/>
    <xf numFmtId="0" fontId="7" fillId="2" borderId="2" xfId="500" applyFont="1" applyFill="1" applyBorder="1" applyAlignment="1">
      <alignment horizontal="left"/>
    </xf>
    <xf numFmtId="164" fontId="22" fillId="2" borderId="2" xfId="503" applyNumberFormat="1" applyFont="1" applyFill="1" applyBorder="1"/>
    <xf numFmtId="2" fontId="2" fillId="2" borderId="2" xfId="500" applyNumberFormat="1" applyFill="1" applyBorder="1"/>
    <xf numFmtId="1" fontId="22" fillId="2" borderId="2" xfId="500" applyNumberFormat="1" applyFont="1" applyFill="1" applyBorder="1"/>
    <xf numFmtId="0" fontId="13" fillId="2" borderId="0" xfId="500" applyFont="1" applyFill="1"/>
    <xf numFmtId="0" fontId="80" fillId="2" borderId="0" xfId="500" applyFont="1" applyFill="1"/>
    <xf numFmtId="0" fontId="21" fillId="2" borderId="3" xfId="500" applyFont="1" applyFill="1" applyBorder="1" applyAlignment="1">
      <alignment horizontal="center" wrapText="1"/>
    </xf>
    <xf numFmtId="0" fontId="11" fillId="2" borderId="2" xfId="500" applyFont="1" applyFill="1" applyBorder="1" applyAlignment="1">
      <alignment horizontal="right" wrapText="1"/>
    </xf>
    <xf numFmtId="0" fontId="11" fillId="2" borderId="1" xfId="500" applyFont="1" applyFill="1" applyBorder="1" applyAlignment="1">
      <alignment horizontal="right" wrapText="1"/>
    </xf>
    <xf numFmtId="0" fontId="2" fillId="0" borderId="0" xfId="500"/>
    <xf numFmtId="0" fontId="22" fillId="2" borderId="0" xfId="500" applyFont="1" applyFill="1" applyBorder="1" applyAlignment="1">
      <alignment horizontal="left"/>
    </xf>
    <xf numFmtId="0" fontId="8" fillId="2" borderId="0" xfId="0" applyFont="1" applyFill="1"/>
    <xf numFmtId="0" fontId="0" fillId="0" borderId="0" xfId="0" applyAlignment="1"/>
    <xf numFmtId="0" fontId="76" fillId="0" borderId="0" xfId="0" applyFont="1" applyAlignment="1"/>
    <xf numFmtId="0" fontId="11" fillId="2" borderId="0" xfId="500" applyFont="1" applyFill="1"/>
    <xf numFmtId="0" fontId="11" fillId="2" borderId="1" xfId="0" applyFont="1" applyFill="1" applyBorder="1" applyAlignment="1">
      <alignment horizontal="center" wrapText="1"/>
    </xf>
    <xf numFmtId="0" fontId="11" fillId="2" borderId="3" xfId="0" applyFont="1" applyFill="1" applyBorder="1" applyAlignment="1">
      <alignment horizontal="right" wrapText="1"/>
    </xf>
    <xf numFmtId="0" fontId="11" fillId="2" borderId="2" xfId="0" applyFont="1" applyFill="1" applyBorder="1" applyAlignment="1">
      <alignment horizontal="right" wrapText="1"/>
    </xf>
    <xf numFmtId="0" fontId="11" fillId="2" borderId="3" xfId="0" applyFont="1" applyFill="1" applyBorder="1" applyAlignment="1"/>
    <xf numFmtId="0" fontId="11" fillId="2" borderId="2" xfId="0" applyFont="1" applyFill="1" applyBorder="1" applyAlignment="1"/>
    <xf numFmtId="0" fontId="11" fillId="2" borderId="2" xfId="0" applyFont="1" applyFill="1" applyBorder="1" applyAlignment="1">
      <alignment horizontal="center" wrapText="1"/>
    </xf>
    <xf numFmtId="0" fontId="11" fillId="2" borderId="3" xfId="0" applyFont="1" applyFill="1" applyBorder="1" applyAlignment="1">
      <alignment horizontal="right"/>
    </xf>
    <xf numFmtId="0" fontId="11" fillId="2" borderId="2" xfId="0" applyFont="1" applyFill="1" applyBorder="1" applyAlignment="1">
      <alignment horizontal="right"/>
    </xf>
    <xf numFmtId="0" fontId="11" fillId="2" borderId="3" xfId="0" applyFont="1" applyFill="1" applyBorder="1" applyAlignment="1">
      <alignment horizontal="left" wrapText="1"/>
    </xf>
    <xf numFmtId="0" fontId="11" fillId="2" borderId="2" xfId="0" applyFont="1" applyFill="1" applyBorder="1" applyAlignment="1">
      <alignment horizontal="left" wrapText="1"/>
    </xf>
    <xf numFmtId="0" fontId="11" fillId="2" borderId="3" xfId="0" applyFont="1" applyFill="1" applyBorder="1" applyAlignment="1">
      <alignment horizontal="left"/>
    </xf>
    <xf numFmtId="0" fontId="11" fillId="2" borderId="2" xfId="0" applyFont="1" applyFill="1" applyBorder="1" applyAlignment="1">
      <alignment horizontal="left"/>
    </xf>
    <xf numFmtId="0" fontId="11" fillId="2" borderId="3" xfId="0" applyFont="1" applyFill="1" applyBorder="1" applyAlignment="1">
      <alignment horizontal="center" wrapText="1"/>
    </xf>
    <xf numFmtId="167" fontId="11" fillId="2" borderId="3" xfId="1" applyNumberFormat="1" applyFont="1" applyFill="1" applyBorder="1" applyAlignment="1">
      <alignment horizontal="right" wrapText="1"/>
    </xf>
    <xf numFmtId="167" fontId="11" fillId="2" borderId="2" xfId="1" applyNumberFormat="1" applyFont="1" applyFill="1" applyBorder="1" applyAlignment="1">
      <alignment horizontal="right" wrapText="1"/>
    </xf>
    <xf numFmtId="1" fontId="7" fillId="2" borderId="0" xfId="0" applyNumberFormat="1" applyFont="1" applyFill="1" applyBorder="1" applyAlignment="1">
      <alignment horizontal="center"/>
    </xf>
    <xf numFmtId="1" fontId="7" fillId="2" borderId="0" xfId="1" applyNumberFormat="1" applyFont="1" applyFill="1" applyBorder="1" applyAlignment="1">
      <alignment horizontal="center"/>
    </xf>
    <xf numFmtId="1" fontId="7" fillId="2" borderId="0" xfId="1" applyNumberFormat="1" applyFont="1" applyFill="1" applyBorder="1" applyAlignment="1">
      <alignment horizontal="center" vertical="center"/>
    </xf>
    <xf numFmtId="0" fontId="11" fillId="2" borderId="2" xfId="146" applyFont="1" applyFill="1" applyBorder="1" applyAlignment="1">
      <alignment horizontal="center" wrapText="1"/>
    </xf>
    <xf numFmtId="0" fontId="11" fillId="2" borderId="3" xfId="199" applyFont="1" applyFill="1" applyBorder="1" applyAlignment="1">
      <alignment horizontal="left" wrapText="1"/>
    </xf>
    <xf numFmtId="0" fontId="11" fillId="2" borderId="2" xfId="199" applyFont="1" applyFill="1" applyBorder="1" applyAlignment="1">
      <alignment horizontal="left" wrapText="1"/>
    </xf>
    <xf numFmtId="0" fontId="11" fillId="2" borderId="3" xfId="199" applyFont="1" applyFill="1" applyBorder="1" applyAlignment="1">
      <alignment horizontal="right" wrapText="1"/>
    </xf>
    <xf numFmtId="0" fontId="11" fillId="2" borderId="2" xfId="199" applyFont="1" applyFill="1" applyBorder="1" applyAlignment="1">
      <alignment horizontal="right" wrapText="1"/>
    </xf>
    <xf numFmtId="0" fontId="7" fillId="2" borderId="0" xfId="199" applyFont="1" applyFill="1" applyBorder="1" applyAlignment="1">
      <alignment horizontal="center" wrapText="1"/>
    </xf>
    <xf numFmtId="9" fontId="11" fillId="2" borderId="3" xfId="203" applyFont="1" applyFill="1" applyBorder="1" applyAlignment="1">
      <alignment horizontal="right" wrapText="1"/>
    </xf>
    <xf numFmtId="9" fontId="11" fillId="2" borderId="2" xfId="203" applyFont="1" applyFill="1" applyBorder="1" applyAlignment="1">
      <alignment horizontal="right" wrapText="1"/>
    </xf>
    <xf numFmtId="9" fontId="11" fillId="2" borderId="0" xfId="203" applyFont="1" applyFill="1" applyBorder="1" applyAlignment="1">
      <alignment horizontal="center" vertical="center" textRotation="90" wrapText="1"/>
    </xf>
    <xf numFmtId="0" fontId="11" fillId="2" borderId="3" xfId="205" applyFont="1" applyFill="1" applyBorder="1" applyAlignment="1">
      <alignment horizontal="center" wrapText="1"/>
    </xf>
    <xf numFmtId="0" fontId="11" fillId="2" borderId="2" xfId="205" applyFont="1" applyFill="1" applyBorder="1" applyAlignment="1">
      <alignment horizontal="center" wrapText="1"/>
    </xf>
    <xf numFmtId="0" fontId="7" fillId="2" borderId="0" xfId="205" applyFont="1" applyFill="1" applyBorder="1" applyAlignment="1">
      <alignment horizontal="center" vertical="top" textRotation="90" wrapText="1"/>
    </xf>
    <xf numFmtId="0" fontId="21" fillId="2" borderId="3" xfId="500" applyFont="1" applyFill="1" applyBorder="1" applyAlignment="1">
      <alignment horizontal="left"/>
    </xf>
    <xf numFmtId="0" fontId="21" fillId="2" borderId="2" xfId="500" applyFont="1" applyFill="1" applyBorder="1" applyAlignment="1">
      <alignment horizontal="left"/>
    </xf>
    <xf numFmtId="0" fontId="11" fillId="2" borderId="1" xfId="500" applyFont="1" applyFill="1" applyBorder="1" applyAlignment="1">
      <alignment horizontal="center" wrapText="1"/>
    </xf>
    <xf numFmtId="0" fontId="21" fillId="2" borderId="1" xfId="500" applyFont="1" applyFill="1" applyBorder="1" applyAlignment="1">
      <alignment horizontal="center" wrapText="1"/>
    </xf>
    <xf numFmtId="0" fontId="21" fillId="2" borderId="3" xfId="500" applyFont="1" applyFill="1" applyBorder="1" applyAlignment="1">
      <alignment horizontal="center" wrapText="1"/>
    </xf>
    <xf numFmtId="0" fontId="21" fillId="2" borderId="1" xfId="500" applyFont="1" applyFill="1" applyBorder="1" applyAlignment="1">
      <alignment horizontal="center"/>
    </xf>
    <xf numFmtId="0" fontId="64" fillId="2" borderId="3" xfId="500" applyFont="1" applyFill="1" applyBorder="1" applyAlignment="1">
      <alignment horizontal="left"/>
    </xf>
    <xf numFmtId="0" fontId="64" fillId="2" borderId="2" xfId="500" applyFont="1" applyFill="1" applyBorder="1" applyAlignment="1">
      <alignment horizontal="left"/>
    </xf>
    <xf numFmtId="0" fontId="64" fillId="2" borderId="1" xfId="500" applyFont="1" applyFill="1" applyBorder="1" applyAlignment="1">
      <alignment horizontal="center"/>
    </xf>
  </cellXfs>
  <cellStyles count="504">
    <cellStyle name="20% - Accent1" xfId="476" builtinId="30" customBuiltin="1"/>
    <cellStyle name="20% - Accent2" xfId="480" builtinId="34" customBuiltin="1"/>
    <cellStyle name="20% - Accent3" xfId="484" builtinId="38" customBuiltin="1"/>
    <cellStyle name="20% - Accent4" xfId="488" builtinId="42" customBuiltin="1"/>
    <cellStyle name="20% - Accent5" xfId="492" builtinId="46" customBuiltin="1"/>
    <cellStyle name="20% - Accent6" xfId="496" builtinId="50" customBuiltin="1"/>
    <cellStyle name="40% - Accent1" xfId="477" builtinId="31" customBuiltin="1"/>
    <cellStyle name="40% - Accent2" xfId="481" builtinId="35" customBuiltin="1"/>
    <cellStyle name="40% - Accent3" xfId="485" builtinId="39" customBuiltin="1"/>
    <cellStyle name="40% - Accent4" xfId="489" builtinId="43" customBuiltin="1"/>
    <cellStyle name="40% - Accent5" xfId="493" builtinId="47" customBuiltin="1"/>
    <cellStyle name="40% - Accent6" xfId="497" builtinId="51" customBuiltin="1"/>
    <cellStyle name="60% - Accent1" xfId="478" builtinId="32" customBuiltin="1"/>
    <cellStyle name="60% - Accent2" xfId="482" builtinId="36" customBuiltin="1"/>
    <cellStyle name="60% - Accent3" xfId="486" builtinId="40" customBuiltin="1"/>
    <cellStyle name="60% - Accent4" xfId="490" builtinId="44" customBuiltin="1"/>
    <cellStyle name="60% - Accent5" xfId="494" builtinId="48" customBuiltin="1"/>
    <cellStyle name="60% - Accent6" xfId="498" builtinId="52" customBuiltin="1"/>
    <cellStyle name="Accent1" xfId="475" builtinId="29" customBuiltin="1"/>
    <cellStyle name="Accent2" xfId="479" builtinId="33" customBuiltin="1"/>
    <cellStyle name="Accent3" xfId="483" builtinId="37" customBuiltin="1"/>
    <cellStyle name="Accent4" xfId="487" builtinId="41" customBuiltin="1"/>
    <cellStyle name="Accent5" xfId="491" builtinId="45" customBuiltin="1"/>
    <cellStyle name="Accent6" xfId="495" builtinId="49" customBuiltin="1"/>
    <cellStyle name="Bad" xfId="465" builtinId="27" customBuiltin="1"/>
    <cellStyle name="Calculation" xfId="469" builtinId="22" customBuiltin="1"/>
    <cellStyle name="Check Cell" xfId="471" builtinId="23" customBuiltin="1"/>
    <cellStyle name="Comma" xfId="1" builtinId="3"/>
    <cellStyle name="Comma 2" xfId="147" xr:uid="{00000000-0005-0000-0000-00001C000000}"/>
    <cellStyle name="Comma 3" xfId="201" xr:uid="{00000000-0005-0000-0000-00001D000000}"/>
    <cellStyle name="Comma 4" xfId="286" xr:uid="{00000000-0005-0000-0000-00001E000000}"/>
    <cellStyle name="Comma 4 2" xfId="374" xr:uid="{00000000-0005-0000-0000-00001F000000}"/>
    <cellStyle name="Comma 5" xfId="501" xr:uid="{00000000-0005-0000-0000-000020000000}"/>
    <cellStyle name="Comma 6" xfId="503" xr:uid="{00000000-0005-0000-0000-000021000000}"/>
    <cellStyle name="Explanatory Text" xfId="473" builtinId="53" customBuiltin="1"/>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Good" xfId="464" builtinId="26" customBuiltin="1"/>
    <cellStyle name="Heading 1" xfId="460" builtinId="16" customBuiltin="1"/>
    <cellStyle name="Heading 2" xfId="461" builtinId="17" customBuiltin="1"/>
    <cellStyle name="Heading 3" xfId="462" builtinId="18" customBuiltin="1"/>
    <cellStyle name="Heading 4" xfId="463" builtinId="19" customBuilti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cellStyle name="Hyperlink 2" xfId="202" xr:uid="{00000000-0005-0000-0000-0000E0010000}"/>
    <cellStyle name="Input" xfId="467" builtinId="20" customBuiltin="1"/>
    <cellStyle name="Linked Cell" xfId="470" builtinId="24" customBuiltin="1"/>
    <cellStyle name="Neutral" xfId="466" builtinId="28" customBuiltin="1"/>
    <cellStyle name="Normal" xfId="0" builtinId="0"/>
    <cellStyle name="Normal 10" xfId="500" xr:uid="{00000000-0005-0000-0000-0000E5010000}"/>
    <cellStyle name="Normal 11" xfId="502" xr:uid="{00000000-0005-0000-0000-0000E6010000}"/>
    <cellStyle name="Normal 2" xfId="199" xr:uid="{00000000-0005-0000-0000-0000E7010000}"/>
    <cellStyle name="Normal 3" xfId="200" xr:uid="{00000000-0005-0000-0000-0000E8010000}"/>
    <cellStyle name="Normal 3 2" xfId="305" xr:uid="{00000000-0005-0000-0000-0000E9010000}"/>
    <cellStyle name="Normal 4" xfId="204" xr:uid="{00000000-0005-0000-0000-0000EA010000}"/>
    <cellStyle name="Normal 5" xfId="205" xr:uid="{00000000-0005-0000-0000-0000EB010000}"/>
    <cellStyle name="Normal 6" xfId="146" xr:uid="{00000000-0005-0000-0000-0000EC010000}"/>
    <cellStyle name="Normal 7" xfId="285" xr:uid="{00000000-0005-0000-0000-0000ED010000}"/>
    <cellStyle name="Normal 7 2" xfId="373" xr:uid="{00000000-0005-0000-0000-0000EE010000}"/>
    <cellStyle name="Normal 8" xfId="318" xr:uid="{00000000-0005-0000-0000-0000EF010000}"/>
    <cellStyle name="Normal 9" xfId="458" xr:uid="{00000000-0005-0000-0000-0000F0010000}"/>
    <cellStyle name="Note 2" xfId="499" xr:uid="{00000000-0005-0000-0000-0000F1010000}"/>
    <cellStyle name="Output" xfId="468" builtinId="21" customBuiltin="1"/>
    <cellStyle name="Percent 2" xfId="203" xr:uid="{00000000-0005-0000-0000-0000F3010000}"/>
    <cellStyle name="Percent 2 2" xfId="306" xr:uid="{00000000-0005-0000-0000-0000F4010000}"/>
    <cellStyle name="Title" xfId="459" builtinId="15" customBuiltin="1"/>
    <cellStyle name="Total" xfId="474" builtinId="25" customBuiltin="1"/>
    <cellStyle name="Warning Text" xfId="472" builtinId="11" customBuiltin="1"/>
  </cellStyles>
  <dxfs count="0"/>
  <tableStyles count="0" defaultTableStyle="TableStyleMedium9" defaultPivotStyle="PivotStyleMedium4"/>
  <colors>
    <mruColors>
      <color rgb="FF00FF00"/>
      <color rgb="FFFF0000"/>
      <color rgb="FF0000FF"/>
      <color rgb="FF990033"/>
      <color rgb="FF3366FF"/>
      <color rgb="FF0000CC"/>
      <color rgb="FF3333FF"/>
      <color rgb="FF6699FF"/>
      <color rgb="FF008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000">
                <a:latin typeface="Arial" pitchFamily="34" charset="0"/>
                <a:cs typeface="Arial" pitchFamily="34" charset="0"/>
              </a:defRPr>
            </a:pPr>
            <a:r>
              <a:rPr lang="en-US" sz="1000">
                <a:latin typeface="Arial" pitchFamily="34" charset="0"/>
                <a:cs typeface="Arial" pitchFamily="34" charset="0"/>
              </a:rPr>
              <a:t> Figure 1: Current expenditure on health in real values (2018 prices), 1990–2019 </a:t>
            </a:r>
          </a:p>
        </c:rich>
      </c:tx>
      <c:layout>
        <c:manualLayout>
          <c:xMode val="edge"/>
          <c:yMode val="edge"/>
          <c:x val="7.8486908413243506E-3"/>
          <c:y val="2.0361218345475499E-2"/>
        </c:manualLayout>
      </c:layout>
      <c:overlay val="0"/>
    </c:title>
    <c:autoTitleDeleted val="0"/>
    <c:plotArea>
      <c:layout>
        <c:manualLayout>
          <c:layoutTarget val="inner"/>
          <c:xMode val="edge"/>
          <c:yMode val="edge"/>
          <c:x val="0.1131636518408172"/>
          <c:y val="7.7922093099809228E-2"/>
          <c:w val="0.87580265304674754"/>
          <c:h val="0.77819502007606578"/>
        </c:manualLayout>
      </c:layout>
      <c:barChart>
        <c:barDir val="col"/>
        <c:grouping val="clustered"/>
        <c:varyColors val="0"/>
        <c:ser>
          <c:idx val="0"/>
          <c:order val="0"/>
          <c:spPr>
            <a:solidFill>
              <a:srgbClr val="0000FF"/>
            </a:solidFill>
            <a:ln>
              <a:solidFill>
                <a:schemeClr val="tx1"/>
              </a:solidFill>
            </a:ln>
          </c:spPr>
          <c:invertIfNegative val="0"/>
          <c:cat>
            <c:numRef>
              <c:f>'Figure 1'!$Z$2:$Z$31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'Table 1'!$F$5:$F$34</c:f>
              <c:numCache>
                <c:formatCode>_(* #,##0_);_(* \(#,##0\);_(* "-"??_);_(@_)</c:formatCode>
                <c:ptCount val="30"/>
                <c:pt idx="0">
                  <c:v>89525.179973365084</c:v>
                </c:pt>
                <c:pt idx="1">
                  <c:v>92956.058261935046</c:v>
                </c:pt>
                <c:pt idx="2">
                  <c:v>96115.16020811905</c:v>
                </c:pt>
                <c:pt idx="3">
                  <c:v>104345.25587619598</c:v>
                </c:pt>
                <c:pt idx="4">
                  <c:v>108906.9779481681</c:v>
                </c:pt>
                <c:pt idx="5">
                  <c:v>115241.45762345834</c:v>
                </c:pt>
                <c:pt idx="6">
                  <c:v>117999.75308749737</c:v>
                </c:pt>
                <c:pt idx="7">
                  <c:v>123025.14591658297</c:v>
                </c:pt>
                <c:pt idx="8">
                  <c:v>133946.24541402713</c:v>
                </c:pt>
                <c:pt idx="9">
                  <c:v>140899.28333662741</c:v>
                </c:pt>
                <c:pt idx="10">
                  <c:v>157481.5186000496</c:v>
                </c:pt>
                <c:pt idx="11">
                  <c:v>160089.68710250783</c:v>
                </c:pt>
                <c:pt idx="12">
                  <c:v>177382.37420154986</c:v>
                </c:pt>
                <c:pt idx="13">
                  <c:v>189411.51787325015</c:v>
                </c:pt>
                <c:pt idx="14">
                  <c:v>210991.32123704429</c:v>
                </c:pt>
                <c:pt idx="15">
                  <c:v>220831.90061095468</c:v>
                </c:pt>
                <c:pt idx="16">
                  <c:v>237000.72701865397</c:v>
                </c:pt>
                <c:pt idx="17">
                  <c:v>235450.82837877813</c:v>
                </c:pt>
                <c:pt idx="18">
                  <c:v>234967.52978345752</c:v>
                </c:pt>
                <c:pt idx="19">
                  <c:v>248254.09131670799</c:v>
                </c:pt>
                <c:pt idx="20">
                  <c:v>257902.99685213502</c:v>
                </c:pt>
                <c:pt idx="21">
                  <c:v>284879.426714917</c:v>
                </c:pt>
                <c:pt idx="22">
                  <c:v>294772.99440112291</c:v>
                </c:pt>
                <c:pt idx="23">
                  <c:v>317373.4137074739</c:v>
                </c:pt>
                <c:pt idx="24">
                  <c:v>340905.20731235057</c:v>
                </c:pt>
                <c:pt idx="25">
                  <c:v>373802.27537510981</c:v>
                </c:pt>
                <c:pt idx="26">
                  <c:v>390169.25650748162</c:v>
                </c:pt>
                <c:pt idx="27">
                  <c:v>389717.66422302113</c:v>
                </c:pt>
                <c:pt idx="28">
                  <c:v>423219.1462621353</c:v>
                </c:pt>
                <c:pt idx="29">
                  <c:v>478464.48816227587</c:v>
                </c:pt>
              </c:numCache>
            </c:numRef>
          </c:val>
          <c:extLst>
            <c:ext xmlns:c16="http://schemas.microsoft.com/office/drawing/2014/chart" uri="{C3380CC4-5D6E-409C-BE32-E72D297353CC}">
              <c16:uniqueId val="{00000000-0020-487A-AA42-7F236D92E17C}"/>
            </c:ext>
          </c:extLst>
        </c:ser>
        <c:dLbls>
          <c:showLegendKey val="0"/>
          <c:showVal val="0"/>
          <c:showCatName val="0"/>
          <c:showSerName val="0"/>
          <c:showPercent val="0"/>
          <c:showBubbleSize val="0"/>
        </c:dLbls>
        <c:gapWidth val="150"/>
        <c:axId val="148371328"/>
        <c:axId val="149196800"/>
      </c:barChart>
      <c:catAx>
        <c:axId val="148371328"/>
        <c:scaling>
          <c:orientation val="minMax"/>
        </c:scaling>
        <c:delete val="0"/>
        <c:axPos val="b"/>
        <c:title>
          <c:tx>
            <c:rich>
              <a:bodyPr/>
              <a:lstStyle/>
              <a:p>
                <a:pPr>
                  <a:defRPr>
                    <a:latin typeface="Arial" pitchFamily="34" charset="0"/>
                    <a:cs typeface="Arial" pitchFamily="34" charset="0"/>
                  </a:defRPr>
                </a:pPr>
                <a:r>
                  <a:rPr lang="en-US">
                    <a:latin typeface="Arial" pitchFamily="34" charset="0"/>
                    <a:cs typeface="Arial" pitchFamily="34" charset="0"/>
                  </a:rPr>
                  <a:t>Year</a:t>
                </a:r>
              </a:p>
              <a:p>
                <a:pPr>
                  <a:defRPr>
                    <a:latin typeface="Arial" pitchFamily="34" charset="0"/>
                    <a:cs typeface="Arial" pitchFamily="34" charset="0"/>
                  </a:defRPr>
                </a:pPr>
                <a:endParaRPr lang="en-US">
                  <a:latin typeface="Arial" pitchFamily="34" charset="0"/>
                  <a:cs typeface="Arial" pitchFamily="34" charset="0"/>
                </a:endParaRPr>
              </a:p>
            </c:rich>
          </c:tx>
          <c:overlay val="0"/>
        </c:title>
        <c:numFmt formatCode="General" sourceLinked="1"/>
        <c:majorTickMark val="out"/>
        <c:minorTickMark val="none"/>
        <c:tickLblPos val="nextTo"/>
        <c:spPr>
          <a:ln>
            <a:solidFill>
              <a:schemeClr val="tx1"/>
            </a:solidFill>
          </a:ln>
        </c:spPr>
        <c:txPr>
          <a:bodyPr rot="-2700000"/>
          <a:lstStyle/>
          <a:p>
            <a:pPr>
              <a:defRPr>
                <a:latin typeface="Arial" pitchFamily="34" charset="0"/>
                <a:cs typeface="Arial" pitchFamily="34" charset="0"/>
              </a:defRPr>
            </a:pPr>
            <a:endParaRPr lang="en-US"/>
          </a:p>
        </c:txPr>
        <c:crossAx val="149196800"/>
        <c:crosses val="autoZero"/>
        <c:auto val="1"/>
        <c:lblAlgn val="ctr"/>
        <c:lblOffset val="100"/>
        <c:noMultiLvlLbl val="0"/>
      </c:catAx>
      <c:valAx>
        <c:axId val="149196800"/>
        <c:scaling>
          <c:orientation val="minMax"/>
        </c:scaling>
        <c:delete val="0"/>
        <c:axPos val="l"/>
        <c:title>
          <c:tx>
            <c:rich>
              <a:bodyPr rot="-5400000" vert="horz"/>
              <a:lstStyle/>
              <a:p>
                <a:pPr>
                  <a:defRPr>
                    <a:latin typeface="Arial" pitchFamily="34" charset="0"/>
                    <a:cs typeface="Arial" pitchFamily="34" charset="0"/>
                  </a:defRPr>
                </a:pPr>
                <a:r>
                  <a:rPr lang="en-US">
                    <a:latin typeface="Arial" pitchFamily="34" charset="0"/>
                    <a:cs typeface="Arial" pitchFamily="34" charset="0"/>
                  </a:rPr>
                  <a:t>Rs. million</a:t>
                </a:r>
              </a:p>
            </c:rich>
          </c:tx>
          <c:overlay val="0"/>
        </c:title>
        <c:numFmt formatCode="_(* #,##0_);_(* \(#,##0\);_(* &quot;-&quot;??_);_(@_)" sourceLinked="1"/>
        <c:majorTickMark val="out"/>
        <c:minorTickMark val="none"/>
        <c:tickLblPos val="nextTo"/>
        <c:spPr>
          <a:ln>
            <a:solidFill>
              <a:schemeClr val="tx1"/>
            </a:solidFill>
          </a:ln>
        </c:spPr>
        <c:txPr>
          <a:bodyPr/>
          <a:lstStyle/>
          <a:p>
            <a:pPr>
              <a:defRPr>
                <a:latin typeface="Arial"/>
                <a:cs typeface="Arial"/>
              </a:defRPr>
            </a:pPr>
            <a:endParaRPr lang="en-US"/>
          </a:p>
        </c:txPr>
        <c:crossAx val="148371328"/>
        <c:crosses val="autoZero"/>
        <c:crossBetween val="between"/>
      </c:valAx>
      <c:spPr>
        <a:effectLst/>
      </c:spPr>
    </c:plotArea>
    <c:plotVisOnly val="1"/>
    <c:dispBlanksAs val="gap"/>
    <c:showDLblsOverMax val="0"/>
  </c:chart>
  <c:spPr>
    <a:noFill/>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Figure 10 : Capital expenditure by financing source (%), 2018</a:t>
            </a:r>
          </a:p>
        </c:rich>
      </c:tx>
      <c:layout>
        <c:manualLayout>
          <c:xMode val="edge"/>
          <c:yMode val="edge"/>
          <c:x val="1.6019247594050701E-3"/>
          <c:y val="1.85185185185185E-2"/>
        </c:manualLayout>
      </c:layout>
      <c:overlay val="0"/>
    </c:title>
    <c:autoTitleDeleted val="0"/>
    <c:plotArea>
      <c:layout/>
      <c:doughnutChart>
        <c:varyColors val="1"/>
        <c:ser>
          <c:idx val="0"/>
          <c:order val="0"/>
          <c:dPt>
            <c:idx val="0"/>
            <c:bubble3D val="0"/>
            <c:spPr>
              <a:solidFill>
                <a:srgbClr val="0000FF"/>
              </a:solidFill>
            </c:spPr>
            <c:extLst>
              <c:ext xmlns:c16="http://schemas.microsoft.com/office/drawing/2014/chart" uri="{C3380CC4-5D6E-409C-BE32-E72D297353CC}">
                <c16:uniqueId val="{00000000-4A29-42A4-AC45-6C5C71B1FC38}"/>
              </c:ext>
            </c:extLst>
          </c:dPt>
          <c:dPt>
            <c:idx val="1"/>
            <c:bubble3D val="0"/>
            <c:spPr>
              <a:solidFill>
                <a:srgbClr val="3366FF"/>
              </a:solidFill>
            </c:spPr>
            <c:extLst>
              <c:ext xmlns:c16="http://schemas.microsoft.com/office/drawing/2014/chart" uri="{C3380CC4-5D6E-409C-BE32-E72D297353CC}">
                <c16:uniqueId val="{00000001-4A29-42A4-AC45-6C5C71B1FC38}"/>
              </c:ext>
            </c:extLst>
          </c:dPt>
          <c:dPt>
            <c:idx val="2"/>
            <c:bubble3D val="0"/>
            <c:spPr>
              <a:solidFill>
                <a:schemeClr val="accent1"/>
              </a:solidFill>
            </c:spPr>
            <c:extLst>
              <c:ext xmlns:c16="http://schemas.microsoft.com/office/drawing/2014/chart" uri="{C3380CC4-5D6E-409C-BE32-E72D297353CC}">
                <c16:uniqueId val="{00000002-4A29-42A4-AC45-6C5C71B1FC38}"/>
              </c:ext>
            </c:extLst>
          </c:dPt>
          <c:dPt>
            <c:idx val="3"/>
            <c:bubble3D val="0"/>
            <c:spPr>
              <a:solidFill>
                <a:schemeClr val="tx2">
                  <a:lumMod val="20000"/>
                  <a:lumOff val="80000"/>
                </a:schemeClr>
              </a:solidFill>
            </c:spPr>
            <c:extLst>
              <c:ext xmlns:c16="http://schemas.microsoft.com/office/drawing/2014/chart" uri="{C3380CC4-5D6E-409C-BE32-E72D297353CC}">
                <c16:uniqueId val="{00000003-4A29-42A4-AC45-6C5C71B1FC38}"/>
              </c:ext>
            </c:extLst>
          </c:dPt>
          <c:dPt>
            <c:idx val="4"/>
            <c:bubble3D val="0"/>
            <c:spPr>
              <a:solidFill>
                <a:schemeClr val="bg1">
                  <a:lumMod val="65000"/>
                </a:schemeClr>
              </a:solidFill>
            </c:spPr>
            <c:extLst>
              <c:ext xmlns:c16="http://schemas.microsoft.com/office/drawing/2014/chart" uri="{C3380CC4-5D6E-409C-BE32-E72D297353CC}">
                <c16:uniqueId val="{00000004-4A29-42A4-AC45-6C5C71B1FC38}"/>
              </c:ext>
            </c:extLst>
          </c:dPt>
          <c:dPt>
            <c:idx val="5"/>
            <c:bubble3D val="0"/>
            <c:spPr>
              <a:solidFill>
                <a:schemeClr val="tx1"/>
              </a:solidFill>
            </c:spPr>
            <c:extLst>
              <c:ext xmlns:c16="http://schemas.microsoft.com/office/drawing/2014/chart" uri="{C3380CC4-5D6E-409C-BE32-E72D297353CC}">
                <c16:uniqueId val="{00000005-4A29-42A4-AC45-6C5C71B1FC38}"/>
              </c:ext>
            </c:extLst>
          </c:dPt>
          <c:dLbls>
            <c:dLbl>
              <c:idx val="0"/>
              <c:layout>
                <c:manualLayout>
                  <c:x val="0.2"/>
                  <c:y val="-8.4875562720140999E-1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A29-42A4-AC45-6C5C71B1FC38}"/>
                </c:ext>
              </c:extLst>
            </c:dLbl>
            <c:dLbl>
              <c:idx val="1"/>
              <c:layout>
                <c:manualLayout>
                  <c:x val="-0.18772433814684999"/>
                  <c:y val="-5.018168725527989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A29-42A4-AC45-6C5C71B1FC38}"/>
                </c:ext>
              </c:extLst>
            </c:dLbl>
            <c:dLbl>
              <c:idx val="2"/>
              <c:layout>
                <c:manualLayout>
                  <c:x val="-0.17943978547397021"/>
                  <c:y val="-6.79363601579722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A29-42A4-AC45-6C5C71B1FC38}"/>
                </c:ext>
              </c:extLst>
            </c:dLbl>
            <c:dLbl>
              <c:idx val="3"/>
              <c:layout>
                <c:manualLayout>
                  <c:x val="-0.11567291893391374"/>
                  <c:y val="-0.1394627543538924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A29-42A4-AC45-6C5C71B1FC38}"/>
                </c:ext>
              </c:extLst>
            </c:dLbl>
            <c:dLbl>
              <c:idx val="4"/>
              <c:layout>
                <c:manualLayout>
                  <c:x val="-0.05"/>
                  <c:y val="-0.13888888888888901"/>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A29-42A4-AC45-6C5C71B1FC38}"/>
                </c:ext>
              </c:extLst>
            </c:dLbl>
            <c:dLbl>
              <c:idx val="5"/>
              <c:layout>
                <c:manualLayout>
                  <c:x val="2.7777777777777302E-3"/>
                  <c:y val="-0.14814814814814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A29-42A4-AC45-6C5C71B1FC38}"/>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('Table 7'!$B$3,'Table 7'!$E$3,'Table 7'!$H$3,'Table 7'!$K$3,'Table 7'!$N$3,'Table 7'!$Q$3)</c:f>
              <c:strCache>
                <c:ptCount val="6"/>
                <c:pt idx="0">
                  <c:v>Central government</c:v>
                </c:pt>
                <c:pt idx="1">
                  <c:v>Provincial DOHs</c:v>
                </c:pt>
                <c:pt idx="2">
                  <c:v>Local governments</c:v>
                </c:pt>
                <c:pt idx="3">
                  <c:v>Non-profit institutions </c:v>
                </c:pt>
                <c:pt idx="4">
                  <c:v>Provider own resources</c:v>
                </c:pt>
                <c:pt idx="5">
                  <c:v>Donors</c:v>
                </c:pt>
              </c:strCache>
            </c:strRef>
          </c:cat>
          <c:val>
            <c:numRef>
              <c:f>('Table 7'!$C$33,'Table 7'!$F$33,'Table 7'!$I$33,'Table 7'!$L$33,'Table 7'!$O$33,'Table 7'!$R$33)</c:f>
              <c:numCache>
                <c:formatCode>_(* #,##0_);_(* \(#,##0\);_(* "-"??_);_(@_)</c:formatCode>
                <c:ptCount val="6"/>
                <c:pt idx="0">
                  <c:v>76.865695976259047</c:v>
                </c:pt>
                <c:pt idx="1">
                  <c:v>7.7855715776169925</c:v>
                </c:pt>
                <c:pt idx="2">
                  <c:v>0.37976565410824581</c:v>
                </c:pt>
                <c:pt idx="3">
                  <c:v>0.68916643493396146</c:v>
                </c:pt>
                <c:pt idx="4">
                  <c:v>12.10547554143972</c:v>
                </c:pt>
                <c:pt idx="5">
                  <c:v>2.1743248156420614</c:v>
                </c:pt>
              </c:numCache>
            </c:numRef>
          </c:val>
          <c:extLst>
            <c:ext xmlns:c16="http://schemas.microsoft.com/office/drawing/2014/chart" uri="{C3380CC4-5D6E-409C-BE32-E72D297353CC}">
              <c16:uniqueId val="{00000006-4A29-42A4-AC45-6C5C71B1FC3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chart>
  <c:spPr>
    <a:noFill/>
    <a:ln>
      <a:noFill/>
    </a:ln>
  </c:spPr>
  <c:txPr>
    <a:bodyPr/>
    <a:lstStyle/>
    <a:p>
      <a:pPr>
        <a:defRPr>
          <a:latin typeface="Arial"/>
          <a:cs typeface="Arial"/>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Figure 11: Current health expenditure by function (%), 1990–2019</a:t>
            </a:r>
          </a:p>
        </c:rich>
      </c:tx>
      <c:layout>
        <c:manualLayout>
          <c:xMode val="edge"/>
          <c:yMode val="edge"/>
          <c:x val="7.6633546011651297E-3"/>
          <c:y val="1.35741455636504E-2"/>
        </c:manualLayout>
      </c:layout>
      <c:overlay val="0"/>
    </c:title>
    <c:autoTitleDeleted val="0"/>
    <c:plotArea>
      <c:layout>
        <c:manualLayout>
          <c:layoutTarget val="inner"/>
          <c:xMode val="edge"/>
          <c:yMode val="edge"/>
          <c:x val="9.4113308437897378E-2"/>
          <c:y val="7.5268817204301078E-2"/>
          <c:w val="0.88608693976056618"/>
          <c:h val="0.56470615904194776"/>
        </c:manualLayout>
      </c:layout>
      <c:barChart>
        <c:barDir val="col"/>
        <c:grouping val="stacked"/>
        <c:varyColors val="0"/>
        <c:ser>
          <c:idx val="0"/>
          <c:order val="0"/>
          <c:tx>
            <c:strRef>
              <c:f>'Table 9'!$B$3</c:f>
              <c:strCache>
                <c:ptCount val="1"/>
                <c:pt idx="0">
                  <c:v>Inpatient care</c:v>
                </c:pt>
              </c:strCache>
            </c:strRef>
          </c:tx>
          <c:spPr>
            <a:solidFill>
              <a:srgbClr val="0000FF"/>
            </a:solidFill>
          </c:spPr>
          <c:invertIfNegative val="0"/>
          <c:cat>
            <c:numRef>
              <c:f>'Figure 11'!$Z$2:$Z$31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'Table 9'!$B$4:$B$33</c:f>
              <c:numCache>
                <c:formatCode>0.0</c:formatCode>
                <c:ptCount val="30"/>
                <c:pt idx="0">
                  <c:v>24.44990550309435</c:v>
                </c:pt>
                <c:pt idx="1">
                  <c:v>23.77199232430598</c:v>
                </c:pt>
                <c:pt idx="2">
                  <c:v>24.823862379963419</c:v>
                </c:pt>
                <c:pt idx="3">
                  <c:v>25.727511622641575</c:v>
                </c:pt>
                <c:pt idx="4">
                  <c:v>27.792472879015367</c:v>
                </c:pt>
                <c:pt idx="5">
                  <c:v>28.007486098444446</c:v>
                </c:pt>
                <c:pt idx="6">
                  <c:v>28.432886221541427</c:v>
                </c:pt>
                <c:pt idx="7">
                  <c:v>28.958341289555367</c:v>
                </c:pt>
                <c:pt idx="8">
                  <c:v>29.414236846966542</c:v>
                </c:pt>
                <c:pt idx="9">
                  <c:v>29.679302953530119</c:v>
                </c:pt>
                <c:pt idx="10">
                  <c:v>30.830947555305055</c:v>
                </c:pt>
                <c:pt idx="11">
                  <c:v>30.246641563408875</c:v>
                </c:pt>
                <c:pt idx="12">
                  <c:v>31.703710387773693</c:v>
                </c:pt>
                <c:pt idx="13">
                  <c:v>30.660773242213189</c:v>
                </c:pt>
                <c:pt idx="14">
                  <c:v>31.911485318268639</c:v>
                </c:pt>
                <c:pt idx="15">
                  <c:v>36.340643125171624</c:v>
                </c:pt>
                <c:pt idx="16">
                  <c:v>36.438969891821877</c:v>
                </c:pt>
                <c:pt idx="17">
                  <c:v>37.630792154577335</c:v>
                </c:pt>
                <c:pt idx="18">
                  <c:v>36.789067283235546</c:v>
                </c:pt>
                <c:pt idx="19">
                  <c:v>36.725764473454973</c:v>
                </c:pt>
                <c:pt idx="20">
                  <c:v>35.891861494895558</c:v>
                </c:pt>
                <c:pt idx="21">
                  <c:v>36.350498890400317</c:v>
                </c:pt>
                <c:pt idx="22">
                  <c:v>35.248241650140159</c:v>
                </c:pt>
                <c:pt idx="23">
                  <c:v>37.305051735080333</c:v>
                </c:pt>
                <c:pt idx="24">
                  <c:v>38.916468350581916</c:v>
                </c:pt>
                <c:pt idx="25">
                  <c:v>40.43742521482784</c:v>
                </c:pt>
                <c:pt idx="26">
                  <c:v>40.636196810800051</c:v>
                </c:pt>
                <c:pt idx="27">
                  <c:v>41.353729040518161</c:v>
                </c:pt>
                <c:pt idx="28">
                  <c:v>41.36161205021768</c:v>
                </c:pt>
                <c:pt idx="29">
                  <c:v>42.391185646966449</c:v>
                </c:pt>
              </c:numCache>
            </c:numRef>
          </c:val>
          <c:extLst>
            <c:ext xmlns:c16="http://schemas.microsoft.com/office/drawing/2014/chart" uri="{C3380CC4-5D6E-409C-BE32-E72D297353CC}">
              <c16:uniqueId val="{00000000-2AE9-41B8-AAAA-8AC5E182E053}"/>
            </c:ext>
          </c:extLst>
        </c:ser>
        <c:ser>
          <c:idx val="1"/>
          <c:order val="1"/>
          <c:tx>
            <c:strRef>
              <c:f>'Table 9'!$D$3</c:f>
              <c:strCache>
                <c:ptCount val="1"/>
                <c:pt idx="0">
                  <c:v>Outpatient care</c:v>
                </c:pt>
              </c:strCache>
            </c:strRef>
          </c:tx>
          <c:spPr>
            <a:solidFill>
              <a:srgbClr val="3366FF"/>
            </a:solidFill>
          </c:spPr>
          <c:invertIfNegative val="0"/>
          <c:cat>
            <c:numRef>
              <c:f>'Figure 11'!$Z$2:$Z$31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'Table 9'!$D$4:$D$33</c:f>
              <c:numCache>
                <c:formatCode>0.0</c:formatCode>
                <c:ptCount val="30"/>
                <c:pt idx="0">
                  <c:v>28.54848500481965</c:v>
                </c:pt>
                <c:pt idx="1">
                  <c:v>28.499640398246118</c:v>
                </c:pt>
                <c:pt idx="2">
                  <c:v>28.023379270834692</c:v>
                </c:pt>
                <c:pt idx="3">
                  <c:v>26.708676524240214</c:v>
                </c:pt>
                <c:pt idx="4">
                  <c:v>27.717006044162201</c:v>
                </c:pt>
                <c:pt idx="5">
                  <c:v>27.151420274846828</c:v>
                </c:pt>
                <c:pt idx="6">
                  <c:v>27.139435219673075</c:v>
                </c:pt>
                <c:pt idx="7">
                  <c:v>26.82970626201044</c:v>
                </c:pt>
                <c:pt idx="8">
                  <c:v>25.987028115149364</c:v>
                </c:pt>
                <c:pt idx="9">
                  <c:v>25.729957628508277</c:v>
                </c:pt>
                <c:pt idx="10">
                  <c:v>24.858011171720651</c:v>
                </c:pt>
                <c:pt idx="11">
                  <c:v>24.501615528846962</c:v>
                </c:pt>
                <c:pt idx="12">
                  <c:v>24.13380008132625</c:v>
                </c:pt>
                <c:pt idx="13">
                  <c:v>25.348710110072293</c:v>
                </c:pt>
                <c:pt idx="14">
                  <c:v>22.933576018864276</c:v>
                </c:pt>
                <c:pt idx="15">
                  <c:v>23.549678133090559</c:v>
                </c:pt>
                <c:pt idx="16">
                  <c:v>18.832614821757208</c:v>
                </c:pt>
                <c:pt idx="17">
                  <c:v>20.21500089133713</c:v>
                </c:pt>
                <c:pt idx="18">
                  <c:v>21.081104413953568</c:v>
                </c:pt>
                <c:pt idx="19">
                  <c:v>20.475716757671293</c:v>
                </c:pt>
                <c:pt idx="20">
                  <c:v>20.29734231434087</c:v>
                </c:pt>
                <c:pt idx="21">
                  <c:v>20.851858511838035</c:v>
                </c:pt>
                <c:pt idx="22">
                  <c:v>21.261231311231654</c:v>
                </c:pt>
                <c:pt idx="23">
                  <c:v>20.849758632339341</c:v>
                </c:pt>
                <c:pt idx="24">
                  <c:v>20.239661154402718</c:v>
                </c:pt>
                <c:pt idx="25">
                  <c:v>20.006847410941841</c:v>
                </c:pt>
                <c:pt idx="26">
                  <c:v>19.708124494156742</c:v>
                </c:pt>
                <c:pt idx="27">
                  <c:v>19.329369423925101</c:v>
                </c:pt>
                <c:pt idx="28">
                  <c:v>18.897794004560524</c:v>
                </c:pt>
                <c:pt idx="29">
                  <c:v>18.25292471035247</c:v>
                </c:pt>
              </c:numCache>
            </c:numRef>
          </c:val>
          <c:extLst>
            <c:ext xmlns:c16="http://schemas.microsoft.com/office/drawing/2014/chart" uri="{C3380CC4-5D6E-409C-BE32-E72D297353CC}">
              <c16:uniqueId val="{00000001-2AE9-41B8-AAAA-8AC5E182E053}"/>
            </c:ext>
          </c:extLst>
        </c:ser>
        <c:ser>
          <c:idx val="2"/>
          <c:order val="2"/>
          <c:tx>
            <c:strRef>
              <c:f>'Table 9'!$F$3</c:f>
              <c:strCache>
                <c:ptCount val="1"/>
                <c:pt idx="0">
                  <c:v>Rehabilitative care</c:v>
                </c:pt>
              </c:strCache>
            </c:strRef>
          </c:tx>
          <c:spPr>
            <a:solidFill>
              <a:schemeClr val="tx2">
                <a:lumMod val="40000"/>
                <a:lumOff val="60000"/>
              </a:schemeClr>
            </a:solidFill>
          </c:spPr>
          <c:invertIfNegative val="0"/>
          <c:cat>
            <c:numRef>
              <c:f>'Figure 11'!$Z$2:$Z$31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'Table 9'!$F$4:$F$33</c:f>
              <c:numCache>
                <c:formatCode>0.0</c:formatCode>
                <c:ptCount val="30"/>
                <c:pt idx="0">
                  <c:v>9.5202701740353612E-2</c:v>
                </c:pt>
                <c:pt idx="1">
                  <c:v>0.10363658129838027</c:v>
                </c:pt>
                <c:pt idx="2">
                  <c:v>0.10459535318550668</c:v>
                </c:pt>
                <c:pt idx="3">
                  <c:v>9.9232809322975665E-2</c:v>
                </c:pt>
                <c:pt idx="4">
                  <c:v>9.6343949841877427E-2</c:v>
                </c:pt>
                <c:pt idx="5">
                  <c:v>9.6870834138301928E-2</c:v>
                </c:pt>
                <c:pt idx="6">
                  <c:v>9.7391332827311244E-2</c:v>
                </c:pt>
                <c:pt idx="7">
                  <c:v>0.10115704588585663</c:v>
                </c:pt>
                <c:pt idx="8">
                  <c:v>0.22336900018279818</c:v>
                </c:pt>
                <c:pt idx="9">
                  <c:v>0.2211097117882449</c:v>
                </c:pt>
                <c:pt idx="10">
                  <c:v>0.1990402739869398</c:v>
                </c:pt>
                <c:pt idx="11">
                  <c:v>0.27852119829183825</c:v>
                </c:pt>
                <c:pt idx="12">
                  <c:v>0.19901033631456108</c:v>
                </c:pt>
                <c:pt idx="13">
                  <c:v>0.16180699565723103</c:v>
                </c:pt>
                <c:pt idx="14">
                  <c:v>0.1492364890926603</c:v>
                </c:pt>
                <c:pt idx="15">
                  <c:v>0.14463607150532254</c:v>
                </c:pt>
                <c:pt idx="16">
                  <c:v>0.13492040392797996</c:v>
                </c:pt>
                <c:pt idx="17">
                  <c:v>0.12746455978939392</c:v>
                </c:pt>
                <c:pt idx="18">
                  <c:v>0.11589540011377665</c:v>
                </c:pt>
                <c:pt idx="19">
                  <c:v>0.11228978985852112</c:v>
                </c:pt>
                <c:pt idx="20">
                  <c:v>0.13385831625650962</c:v>
                </c:pt>
                <c:pt idx="21">
                  <c:v>0.11334588322694995</c:v>
                </c:pt>
                <c:pt idx="22">
                  <c:v>8.4430533370764824E-2</c:v>
                </c:pt>
                <c:pt idx="23">
                  <c:v>7.6627840184965032E-2</c:v>
                </c:pt>
                <c:pt idx="24">
                  <c:v>7.1895612682938578E-2</c:v>
                </c:pt>
                <c:pt idx="25">
                  <c:v>6.7802944829006645E-2</c:v>
                </c:pt>
                <c:pt idx="26">
                  <c:v>6.4401176259123713E-2</c:v>
                </c:pt>
                <c:pt idx="27">
                  <c:v>6.2443825287560997E-2</c:v>
                </c:pt>
                <c:pt idx="28">
                  <c:v>5.7221518302671991E-2</c:v>
                </c:pt>
                <c:pt idx="29">
                  <c:v>5.0862345568174976E-2</c:v>
                </c:pt>
              </c:numCache>
            </c:numRef>
          </c:val>
          <c:extLst>
            <c:ext xmlns:c16="http://schemas.microsoft.com/office/drawing/2014/chart" uri="{C3380CC4-5D6E-409C-BE32-E72D297353CC}">
              <c16:uniqueId val="{00000002-2AE9-41B8-AAAA-8AC5E182E053}"/>
            </c:ext>
          </c:extLst>
        </c:ser>
        <c:ser>
          <c:idx val="3"/>
          <c:order val="3"/>
          <c:tx>
            <c:strRef>
              <c:f>'Table 9'!$H$3</c:f>
              <c:strCache>
                <c:ptCount val="1"/>
                <c:pt idx="0">
                  <c:v> Long-term care (health) </c:v>
                </c:pt>
              </c:strCache>
            </c:strRef>
          </c:tx>
          <c:invertIfNegative val="0"/>
          <c:cat>
            <c:numRef>
              <c:f>'Figure 11'!$Z$2:$Z$31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'Table 9'!$H$4:$H$33</c:f>
              <c:numCache>
                <c:formatCode>0.0</c:formatCode>
                <c:ptCount val="30"/>
                <c:pt idx="0">
                  <c:v>5.9536782434930019E-2</c:v>
                </c:pt>
                <c:pt idx="1">
                  <c:v>5.9767122000213245E-2</c:v>
                </c:pt>
                <c:pt idx="2">
                  <c:v>6.0062570542953685E-2</c:v>
                </c:pt>
                <c:pt idx="3">
                  <c:v>5.9371223540037793E-2</c:v>
                </c:pt>
                <c:pt idx="4">
                  <c:v>6.0250485189018731E-2</c:v>
                </c:pt>
                <c:pt idx="5">
                  <c:v>6.0579982931883006E-2</c:v>
                </c:pt>
                <c:pt idx="6">
                  <c:v>6.070535977468057E-2</c:v>
                </c:pt>
                <c:pt idx="7">
                  <c:v>6.2083159449441268E-2</c:v>
                </c:pt>
                <c:pt idx="8">
                  <c:v>6.4655787890797595E-2</c:v>
                </c:pt>
                <c:pt idx="9">
                  <c:v>8.3631989641823334E-2</c:v>
                </c:pt>
                <c:pt idx="10">
                  <c:v>9.0966740690952619E-2</c:v>
                </c:pt>
                <c:pt idx="11">
                  <c:v>9.7816342175990237E-2</c:v>
                </c:pt>
                <c:pt idx="12">
                  <c:v>9.6602837526177793E-2</c:v>
                </c:pt>
                <c:pt idx="13">
                  <c:v>9.9566140848125262E-2</c:v>
                </c:pt>
                <c:pt idx="14">
                  <c:v>9.3300299940621015E-2</c:v>
                </c:pt>
                <c:pt idx="15">
                  <c:v>9.0361221337021014E-2</c:v>
                </c:pt>
                <c:pt idx="16">
                  <c:v>8.3735218457108976E-2</c:v>
                </c:pt>
                <c:pt idx="17">
                  <c:v>7.8942327201974166E-2</c:v>
                </c:pt>
                <c:pt idx="18">
                  <c:v>7.2481894564072932E-2</c:v>
                </c:pt>
                <c:pt idx="19">
                  <c:v>6.9064421613952043E-2</c:v>
                </c:pt>
                <c:pt idx="20">
                  <c:v>6.4288858110295194E-2</c:v>
                </c:pt>
                <c:pt idx="21">
                  <c:v>5.8277450249189636E-2</c:v>
                </c:pt>
                <c:pt idx="22">
                  <c:v>5.2789262351657547E-2</c:v>
                </c:pt>
                <c:pt idx="23">
                  <c:v>4.7903948093714246E-2</c:v>
                </c:pt>
                <c:pt idx="24">
                  <c:v>4.4970239404975021E-2</c:v>
                </c:pt>
                <c:pt idx="25">
                  <c:v>4.2377251729108889E-2</c:v>
                </c:pt>
                <c:pt idx="26">
                  <c:v>4.0271475640898988E-2</c:v>
                </c:pt>
                <c:pt idx="27">
                  <c:v>3.9031890825789346E-2</c:v>
                </c:pt>
                <c:pt idx="28">
                  <c:v>3.5773428810384117E-2</c:v>
                </c:pt>
                <c:pt idx="29">
                  <c:v>3.5773428810384117E-2</c:v>
                </c:pt>
              </c:numCache>
            </c:numRef>
          </c:val>
          <c:extLst>
            <c:ext xmlns:c16="http://schemas.microsoft.com/office/drawing/2014/chart" uri="{C3380CC4-5D6E-409C-BE32-E72D297353CC}">
              <c16:uniqueId val="{00000003-2AE9-41B8-AAAA-8AC5E182E053}"/>
            </c:ext>
          </c:extLst>
        </c:ser>
        <c:ser>
          <c:idx val="4"/>
          <c:order val="4"/>
          <c:tx>
            <c:strRef>
              <c:f>'Table 9'!$J$3</c:f>
              <c:strCache>
                <c:ptCount val="1"/>
                <c:pt idx="0">
                  <c:v>Ancillary services to health care(a)</c:v>
                </c:pt>
              </c:strCache>
            </c:strRef>
          </c:tx>
          <c:spPr>
            <a:solidFill>
              <a:srgbClr val="6699FF"/>
            </a:solidFill>
          </c:spPr>
          <c:invertIfNegative val="0"/>
          <c:cat>
            <c:numRef>
              <c:f>'Figure 11'!$Z$2:$Z$31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'Table 9'!$J$4:$J$33</c:f>
              <c:numCache>
                <c:formatCode>0.0</c:formatCode>
                <c:ptCount val="30"/>
                <c:pt idx="0">
                  <c:v>5.5220242216849025</c:v>
                </c:pt>
                <c:pt idx="1">
                  <c:v>5.6647665528189073</c:v>
                </c:pt>
                <c:pt idx="2">
                  <c:v>5.3122371448709824</c:v>
                </c:pt>
                <c:pt idx="3">
                  <c:v>5.0712882537525807</c:v>
                </c:pt>
                <c:pt idx="4">
                  <c:v>5.3309896704249393</c:v>
                </c:pt>
                <c:pt idx="5">
                  <c:v>5.3912698865280522</c:v>
                </c:pt>
                <c:pt idx="6">
                  <c:v>5.5341836915430358</c:v>
                </c:pt>
                <c:pt idx="7">
                  <c:v>5.5328959708450371</c:v>
                </c:pt>
                <c:pt idx="8">
                  <c:v>5.2670881080902721</c:v>
                </c:pt>
                <c:pt idx="9">
                  <c:v>5.3515417761179815</c:v>
                </c:pt>
                <c:pt idx="10">
                  <c:v>4.9182380471078382</c:v>
                </c:pt>
                <c:pt idx="11">
                  <c:v>5.197638915155391</c:v>
                </c:pt>
                <c:pt idx="12">
                  <c:v>5.3407924237679083</c:v>
                </c:pt>
                <c:pt idx="13">
                  <c:v>5.3413746566634925</c:v>
                </c:pt>
                <c:pt idx="14">
                  <c:v>5.3236572160133857</c:v>
                </c:pt>
                <c:pt idx="15">
                  <c:v>6.1260070257388088</c:v>
                </c:pt>
                <c:pt idx="16">
                  <c:v>7.7068815245587539</c:v>
                </c:pt>
                <c:pt idx="17">
                  <c:v>7.5969714891587437</c:v>
                </c:pt>
                <c:pt idx="18">
                  <c:v>7.4728930583768092</c:v>
                </c:pt>
                <c:pt idx="19">
                  <c:v>7.9244145228601068</c:v>
                </c:pt>
                <c:pt idx="20">
                  <c:v>8.6957254193772346</c:v>
                </c:pt>
                <c:pt idx="21">
                  <c:v>8.4809682196578535</c:v>
                </c:pt>
                <c:pt idx="22">
                  <c:v>8.6275763917168682</c:v>
                </c:pt>
                <c:pt idx="23">
                  <c:v>8.0765249919479913</c:v>
                </c:pt>
                <c:pt idx="24">
                  <c:v>7.5864743644759303</c:v>
                </c:pt>
                <c:pt idx="25">
                  <c:v>7.4962788386813752</c:v>
                </c:pt>
                <c:pt idx="26">
                  <c:v>7.5632563806892872</c:v>
                </c:pt>
                <c:pt idx="27">
                  <c:v>7.3957332130089606</c:v>
                </c:pt>
                <c:pt idx="28">
                  <c:v>7.158961669288737</c:v>
                </c:pt>
                <c:pt idx="29">
                  <c:v>6.6922461632790684</c:v>
                </c:pt>
              </c:numCache>
            </c:numRef>
          </c:val>
          <c:extLst>
            <c:ext xmlns:c16="http://schemas.microsoft.com/office/drawing/2014/chart" uri="{C3380CC4-5D6E-409C-BE32-E72D297353CC}">
              <c16:uniqueId val="{00000004-2AE9-41B8-AAAA-8AC5E182E053}"/>
            </c:ext>
          </c:extLst>
        </c:ser>
        <c:ser>
          <c:idx val="5"/>
          <c:order val="5"/>
          <c:tx>
            <c:strRef>
              <c:f>'Table 9'!$L$3</c:f>
              <c:strCache>
                <c:ptCount val="1"/>
                <c:pt idx="0">
                  <c:v>Medical goods dispensed to out-patients</c:v>
                </c:pt>
              </c:strCache>
            </c:strRef>
          </c:tx>
          <c:spPr>
            <a:solidFill>
              <a:schemeClr val="bg1">
                <a:lumMod val="50000"/>
              </a:schemeClr>
            </a:solidFill>
          </c:spPr>
          <c:invertIfNegative val="0"/>
          <c:cat>
            <c:numRef>
              <c:f>'Figure 11'!$Z$2:$Z$31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'Table 9'!$L$4:$L$33</c:f>
              <c:numCache>
                <c:formatCode>0.0</c:formatCode>
                <c:ptCount val="30"/>
                <c:pt idx="0">
                  <c:v>25.24799121652979</c:v>
                </c:pt>
                <c:pt idx="1">
                  <c:v>26.473288927398119</c:v>
                </c:pt>
                <c:pt idx="2">
                  <c:v>26.482833609940542</c:v>
                </c:pt>
                <c:pt idx="3">
                  <c:v>28.482219330926689</c:v>
                </c:pt>
                <c:pt idx="4">
                  <c:v>27.427530079231417</c:v>
                </c:pt>
                <c:pt idx="5">
                  <c:v>27.890379251718599</c:v>
                </c:pt>
                <c:pt idx="6">
                  <c:v>27.888511792881005</c:v>
                </c:pt>
                <c:pt idx="7">
                  <c:v>28.795894556260954</c:v>
                </c:pt>
                <c:pt idx="8">
                  <c:v>29.397091673348246</c:v>
                </c:pt>
                <c:pt idx="9">
                  <c:v>28.681868859283171</c:v>
                </c:pt>
                <c:pt idx="10">
                  <c:v>28.175687910308767</c:v>
                </c:pt>
                <c:pt idx="11">
                  <c:v>28.42128821935847</c:v>
                </c:pt>
                <c:pt idx="12">
                  <c:v>28.229852393986416</c:v>
                </c:pt>
                <c:pt idx="13">
                  <c:v>28.019690150832734</c:v>
                </c:pt>
                <c:pt idx="14">
                  <c:v>27.103438460210967</c:v>
                </c:pt>
                <c:pt idx="15">
                  <c:v>24.516762522448644</c:v>
                </c:pt>
                <c:pt idx="16">
                  <c:v>27.523408293595793</c:v>
                </c:pt>
                <c:pt idx="17">
                  <c:v>24.867465048944553</c:v>
                </c:pt>
                <c:pt idx="18">
                  <c:v>24.745155083183061</c:v>
                </c:pt>
                <c:pt idx="19">
                  <c:v>24.779251194380063</c:v>
                </c:pt>
                <c:pt idx="20">
                  <c:v>26.144004298803647</c:v>
                </c:pt>
                <c:pt idx="21">
                  <c:v>25.690055864751148</c:v>
                </c:pt>
                <c:pt idx="22">
                  <c:v>26.323872428488819</c:v>
                </c:pt>
                <c:pt idx="23">
                  <c:v>25.358106901759886</c:v>
                </c:pt>
                <c:pt idx="24">
                  <c:v>24.365819568197882</c:v>
                </c:pt>
                <c:pt idx="25">
                  <c:v>23.140195776308843</c:v>
                </c:pt>
                <c:pt idx="26">
                  <c:v>23.306070306670279</c:v>
                </c:pt>
                <c:pt idx="27">
                  <c:v>23.599165211476244</c:v>
                </c:pt>
                <c:pt idx="28">
                  <c:v>24.271322344004751</c:v>
                </c:pt>
                <c:pt idx="29">
                  <c:v>24.248235677216012</c:v>
                </c:pt>
              </c:numCache>
            </c:numRef>
          </c:val>
          <c:extLst>
            <c:ext xmlns:c16="http://schemas.microsoft.com/office/drawing/2014/chart" uri="{C3380CC4-5D6E-409C-BE32-E72D297353CC}">
              <c16:uniqueId val="{00000005-2AE9-41B8-AAAA-8AC5E182E053}"/>
            </c:ext>
          </c:extLst>
        </c:ser>
        <c:ser>
          <c:idx val="6"/>
          <c:order val="6"/>
          <c:tx>
            <c:strRef>
              <c:f>'Table 9'!$N$3</c:f>
              <c:strCache>
                <c:ptCount val="1"/>
                <c:pt idx="0">
                  <c:v>Preventive care</c:v>
                </c:pt>
              </c:strCache>
            </c:strRef>
          </c:tx>
          <c:spPr>
            <a:solidFill>
              <a:schemeClr val="tx1">
                <a:lumMod val="65000"/>
                <a:lumOff val="35000"/>
              </a:schemeClr>
            </a:solidFill>
          </c:spPr>
          <c:invertIfNegative val="0"/>
          <c:cat>
            <c:numRef>
              <c:f>'Figure 11'!$Z$2:$Z$31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'Table 9'!$N$4:$N$33</c:f>
              <c:numCache>
                <c:formatCode>0.0</c:formatCode>
                <c:ptCount val="30"/>
                <c:pt idx="0">
                  <c:v>10.015804886366624</c:v>
                </c:pt>
                <c:pt idx="1">
                  <c:v>10.446484172466135</c:v>
                </c:pt>
                <c:pt idx="2">
                  <c:v>10.181944331731305</c:v>
                </c:pt>
                <c:pt idx="3">
                  <c:v>9.6649302072655097</c:v>
                </c:pt>
                <c:pt idx="4">
                  <c:v>7.4487088281204521</c:v>
                </c:pt>
                <c:pt idx="5">
                  <c:v>7.5833439468370001</c:v>
                </c:pt>
                <c:pt idx="6">
                  <c:v>7.2837908696054816</c:v>
                </c:pt>
                <c:pt idx="7">
                  <c:v>6.2887709979685749</c:v>
                </c:pt>
                <c:pt idx="8">
                  <c:v>6.5362297272478997</c:v>
                </c:pt>
                <c:pt idx="9">
                  <c:v>7.062130473082127</c:v>
                </c:pt>
                <c:pt idx="10">
                  <c:v>6.3775034869896805</c:v>
                </c:pt>
                <c:pt idx="11">
                  <c:v>6.3719640694492901</c:v>
                </c:pt>
                <c:pt idx="12">
                  <c:v>5.9289504059612561</c:v>
                </c:pt>
                <c:pt idx="13">
                  <c:v>6.2756151031770155</c:v>
                </c:pt>
                <c:pt idx="14">
                  <c:v>7.000598889913805</c:v>
                </c:pt>
                <c:pt idx="15">
                  <c:v>6.3340571263856882</c:v>
                </c:pt>
                <c:pt idx="16">
                  <c:v>6.4177433887110444</c:v>
                </c:pt>
                <c:pt idx="17">
                  <c:v>6.6514216624979419</c:v>
                </c:pt>
                <c:pt idx="18">
                  <c:v>6.5928579727629169</c:v>
                </c:pt>
                <c:pt idx="19">
                  <c:v>6.5623147963883133</c:v>
                </c:pt>
                <c:pt idx="20">
                  <c:v>5.9270259964862149</c:v>
                </c:pt>
                <c:pt idx="21">
                  <c:v>5.8000375464661644</c:v>
                </c:pt>
                <c:pt idx="22">
                  <c:v>5.4989283838556675</c:v>
                </c:pt>
                <c:pt idx="23">
                  <c:v>5.3736198649244855</c:v>
                </c:pt>
                <c:pt idx="24">
                  <c:v>5.522120292003164</c:v>
                </c:pt>
                <c:pt idx="25">
                  <c:v>5.2396371644398929</c:v>
                </c:pt>
                <c:pt idx="26">
                  <c:v>5.1066856425171778</c:v>
                </c:pt>
                <c:pt idx="27">
                  <c:v>4.8867793666467474</c:v>
                </c:pt>
                <c:pt idx="28">
                  <c:v>4.8096195089775744</c:v>
                </c:pt>
                <c:pt idx="29">
                  <c:v>4.8045978040657937</c:v>
                </c:pt>
              </c:numCache>
            </c:numRef>
          </c:val>
          <c:extLst>
            <c:ext xmlns:c16="http://schemas.microsoft.com/office/drawing/2014/chart" uri="{C3380CC4-5D6E-409C-BE32-E72D297353CC}">
              <c16:uniqueId val="{00000006-2AE9-41B8-AAAA-8AC5E182E053}"/>
            </c:ext>
          </c:extLst>
        </c:ser>
        <c:ser>
          <c:idx val="7"/>
          <c:order val="7"/>
          <c:tx>
            <c:strRef>
              <c:f>'Table 9'!$P$3</c:f>
              <c:strCache>
                <c:ptCount val="1"/>
                <c:pt idx="0">
                  <c:v>Governance, and health system  and financing administration </c:v>
                </c:pt>
              </c:strCache>
            </c:strRef>
          </c:tx>
          <c:spPr>
            <a:solidFill>
              <a:schemeClr val="tx1"/>
            </a:solidFill>
          </c:spPr>
          <c:invertIfNegative val="0"/>
          <c:cat>
            <c:numRef>
              <c:f>'Figure 11'!$Z$2:$Z$31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'Table 9'!$P$4:$P$33</c:f>
              <c:numCache>
                <c:formatCode>0.0</c:formatCode>
                <c:ptCount val="30"/>
                <c:pt idx="0">
                  <c:v>6.0610496833293874</c:v>
                </c:pt>
                <c:pt idx="1">
                  <c:v>4.9804239214661621</c:v>
                </c:pt>
                <c:pt idx="2">
                  <c:v>5.0110853389306049</c:v>
                </c:pt>
                <c:pt idx="3">
                  <c:v>4.1867700283104048</c:v>
                </c:pt>
                <c:pt idx="4">
                  <c:v>4.1266980640147324</c:v>
                </c:pt>
                <c:pt idx="5">
                  <c:v>3.8186497245548838</c:v>
                </c:pt>
                <c:pt idx="6">
                  <c:v>3.5630955121539887</c:v>
                </c:pt>
                <c:pt idx="7">
                  <c:v>3.4311507180243361</c:v>
                </c:pt>
                <c:pt idx="8">
                  <c:v>3.1103007411240724</c:v>
                </c:pt>
                <c:pt idx="9">
                  <c:v>3.1904566080482546</c:v>
                </c:pt>
                <c:pt idx="10">
                  <c:v>4.5496048138901086</c:v>
                </c:pt>
                <c:pt idx="11">
                  <c:v>4.8845141633131846</c:v>
                </c:pt>
                <c:pt idx="12">
                  <c:v>4.3672811333437398</c:v>
                </c:pt>
                <c:pt idx="13">
                  <c:v>4.0924636005359147</c:v>
                </c:pt>
                <c:pt idx="14">
                  <c:v>5.4847073076956345</c:v>
                </c:pt>
                <c:pt idx="15">
                  <c:v>2.8978547743223473</c:v>
                </c:pt>
                <c:pt idx="16">
                  <c:v>2.8617264571702452</c:v>
                </c:pt>
                <c:pt idx="17">
                  <c:v>2.8319418664929406</c:v>
                </c:pt>
                <c:pt idx="18">
                  <c:v>3.1305448938102747</c:v>
                </c:pt>
                <c:pt idx="19">
                  <c:v>3.3511840437727787</c:v>
                </c:pt>
                <c:pt idx="20">
                  <c:v>2.8458933017296899</c:v>
                </c:pt>
                <c:pt idx="21">
                  <c:v>2.6549576334103526</c:v>
                </c:pt>
                <c:pt idx="22">
                  <c:v>2.9029300388444046</c:v>
                </c:pt>
                <c:pt idx="23">
                  <c:v>2.9124060856692875</c:v>
                </c:pt>
                <c:pt idx="24">
                  <c:v>3.2525904182504819</c:v>
                </c:pt>
                <c:pt idx="25">
                  <c:v>3.5694353982420761</c:v>
                </c:pt>
                <c:pt idx="26">
                  <c:v>3.5749937132664424</c:v>
                </c:pt>
                <c:pt idx="27">
                  <c:v>3.3337480283114265</c:v>
                </c:pt>
                <c:pt idx="28">
                  <c:v>3.4076954758376727</c:v>
                </c:pt>
                <c:pt idx="29">
                  <c:v>3.5281518265081386</c:v>
                </c:pt>
              </c:numCache>
            </c:numRef>
          </c:val>
          <c:extLst>
            <c:ext xmlns:c16="http://schemas.microsoft.com/office/drawing/2014/chart" uri="{C3380CC4-5D6E-409C-BE32-E72D297353CC}">
              <c16:uniqueId val="{00000007-2AE9-41B8-AAAA-8AC5E182E053}"/>
            </c:ext>
          </c:extLst>
        </c:ser>
        <c:dLbls>
          <c:showLegendKey val="0"/>
          <c:showVal val="0"/>
          <c:showCatName val="0"/>
          <c:showSerName val="0"/>
          <c:showPercent val="0"/>
          <c:showBubbleSize val="0"/>
        </c:dLbls>
        <c:gapWidth val="150"/>
        <c:overlap val="100"/>
        <c:axId val="142882304"/>
        <c:axId val="142884224"/>
      </c:barChart>
      <c:catAx>
        <c:axId val="142882304"/>
        <c:scaling>
          <c:orientation val="minMax"/>
        </c:scaling>
        <c:delete val="0"/>
        <c:axPos val="b"/>
        <c:title>
          <c:tx>
            <c:rich>
              <a:bodyPr/>
              <a:lstStyle/>
              <a:p>
                <a:pPr>
                  <a:defRPr/>
                </a:pPr>
                <a:r>
                  <a:rPr lang="en-US"/>
                  <a:t>Year</a:t>
                </a:r>
              </a:p>
            </c:rich>
          </c:tx>
          <c:overlay val="0"/>
        </c:title>
        <c:numFmt formatCode="General" sourceLinked="1"/>
        <c:majorTickMark val="out"/>
        <c:minorTickMark val="none"/>
        <c:tickLblPos val="nextTo"/>
        <c:spPr>
          <a:ln>
            <a:solidFill>
              <a:schemeClr val="tx1"/>
            </a:solidFill>
          </a:ln>
        </c:spPr>
        <c:crossAx val="142884224"/>
        <c:crosses val="autoZero"/>
        <c:auto val="1"/>
        <c:lblAlgn val="ctr"/>
        <c:lblOffset val="100"/>
        <c:noMultiLvlLbl val="0"/>
      </c:catAx>
      <c:valAx>
        <c:axId val="142884224"/>
        <c:scaling>
          <c:orientation val="minMax"/>
          <c:max val="100"/>
        </c:scaling>
        <c:delete val="0"/>
        <c:axPos val="l"/>
        <c:title>
          <c:tx>
            <c:rich>
              <a:bodyPr rot="-5400000" vert="horz"/>
              <a:lstStyle/>
              <a:p>
                <a:pPr>
                  <a:defRPr/>
                </a:pPr>
                <a:r>
                  <a:rPr lang="en-US"/>
                  <a:t>Percentage</a:t>
                </a:r>
                <a:r>
                  <a:rPr lang="en-US" baseline="0"/>
                  <a:t> (%)</a:t>
                </a:r>
                <a:endParaRPr lang="en-US"/>
              </a:p>
            </c:rich>
          </c:tx>
          <c:overlay val="0"/>
        </c:title>
        <c:numFmt formatCode="0" sourceLinked="0"/>
        <c:majorTickMark val="out"/>
        <c:minorTickMark val="none"/>
        <c:tickLblPos val="nextTo"/>
        <c:spPr>
          <a:ln>
            <a:solidFill>
              <a:schemeClr val="tx1"/>
            </a:solidFill>
          </a:ln>
        </c:spPr>
        <c:crossAx val="142882304"/>
        <c:crosses val="autoZero"/>
        <c:crossBetween val="between"/>
      </c:valAx>
    </c:plotArea>
    <c:legend>
      <c:legendPos val="b"/>
      <c:layout>
        <c:manualLayout>
          <c:xMode val="edge"/>
          <c:yMode val="edge"/>
          <c:x val="8.773543563138958E-2"/>
          <c:y val="0.74431104714061291"/>
          <c:w val="0.88392838414183028"/>
          <c:h val="0.24135203529666319"/>
        </c:manualLayout>
      </c:layout>
      <c:overlay val="0"/>
    </c:legend>
    <c:plotVisOnly val="1"/>
    <c:dispBlanksAs val="gap"/>
    <c:showDLblsOverMax val="0"/>
  </c:chart>
  <c:spPr>
    <a:noFill/>
    <a:ln>
      <a:noFill/>
    </a:ln>
  </c:spPr>
  <c:txPr>
    <a:bodyPr/>
    <a:lstStyle/>
    <a:p>
      <a:pPr>
        <a:defRPr>
          <a:latin typeface="Arial"/>
          <a:cs typeface="Arial"/>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Figure 12: Current health expenditure by function (%), 2018</a:t>
            </a:r>
          </a:p>
        </c:rich>
      </c:tx>
      <c:layout>
        <c:manualLayout>
          <c:xMode val="edge"/>
          <c:yMode val="edge"/>
          <c:x val="1.05005752489049E-2"/>
          <c:y val="1.35741455636504E-2"/>
        </c:manualLayout>
      </c:layout>
      <c:overlay val="0"/>
    </c:title>
    <c:autoTitleDeleted val="0"/>
    <c:plotArea>
      <c:layout>
        <c:manualLayout>
          <c:layoutTarget val="inner"/>
          <c:xMode val="edge"/>
          <c:yMode val="edge"/>
          <c:x val="0.2112614665837575"/>
          <c:y val="0.15358807786578876"/>
          <c:w val="0.55551639888344695"/>
          <c:h val="0.76433463401496327"/>
        </c:manualLayout>
      </c:layout>
      <c:doughnutChart>
        <c:varyColors val="1"/>
        <c:ser>
          <c:idx val="0"/>
          <c:order val="0"/>
          <c:dPt>
            <c:idx val="0"/>
            <c:bubble3D val="0"/>
            <c:spPr>
              <a:solidFill>
                <a:srgbClr val="0000FF"/>
              </a:solidFill>
            </c:spPr>
            <c:extLst>
              <c:ext xmlns:c16="http://schemas.microsoft.com/office/drawing/2014/chart" uri="{C3380CC4-5D6E-409C-BE32-E72D297353CC}">
                <c16:uniqueId val="{00000000-D7E8-4FFF-AB39-FA8E5C9C475F}"/>
              </c:ext>
            </c:extLst>
          </c:dPt>
          <c:dPt>
            <c:idx val="1"/>
            <c:bubble3D val="0"/>
            <c:spPr>
              <a:solidFill>
                <a:srgbClr val="3366FF"/>
              </a:solidFill>
            </c:spPr>
            <c:extLst>
              <c:ext xmlns:c16="http://schemas.microsoft.com/office/drawing/2014/chart" uri="{C3380CC4-5D6E-409C-BE32-E72D297353CC}">
                <c16:uniqueId val="{00000001-D7E8-4FFF-AB39-FA8E5C9C475F}"/>
              </c:ext>
            </c:extLst>
          </c:dPt>
          <c:dPt>
            <c:idx val="4"/>
            <c:bubble3D val="0"/>
            <c:spPr>
              <a:solidFill>
                <a:schemeClr val="accent1"/>
              </a:solidFill>
            </c:spPr>
            <c:extLst>
              <c:ext xmlns:c16="http://schemas.microsoft.com/office/drawing/2014/chart" uri="{C3380CC4-5D6E-409C-BE32-E72D297353CC}">
                <c16:uniqueId val="{00000004-D7E8-4FFF-AB39-FA8E5C9C475F}"/>
              </c:ext>
            </c:extLst>
          </c:dPt>
          <c:dPt>
            <c:idx val="5"/>
            <c:bubble3D val="0"/>
            <c:spPr>
              <a:solidFill>
                <a:schemeClr val="bg1">
                  <a:lumMod val="50000"/>
                </a:schemeClr>
              </a:solidFill>
            </c:spPr>
            <c:extLst>
              <c:ext xmlns:c16="http://schemas.microsoft.com/office/drawing/2014/chart" uri="{C3380CC4-5D6E-409C-BE32-E72D297353CC}">
                <c16:uniqueId val="{00000005-D7E8-4FFF-AB39-FA8E5C9C475F}"/>
              </c:ext>
            </c:extLst>
          </c:dPt>
          <c:dPt>
            <c:idx val="6"/>
            <c:bubble3D val="0"/>
            <c:spPr>
              <a:solidFill>
                <a:schemeClr val="tx1">
                  <a:lumMod val="65000"/>
                  <a:lumOff val="35000"/>
                </a:schemeClr>
              </a:solidFill>
            </c:spPr>
            <c:extLst>
              <c:ext xmlns:c16="http://schemas.microsoft.com/office/drawing/2014/chart" uri="{C3380CC4-5D6E-409C-BE32-E72D297353CC}">
                <c16:uniqueId val="{00000006-D7E8-4FFF-AB39-FA8E5C9C475F}"/>
              </c:ext>
            </c:extLst>
          </c:dPt>
          <c:dPt>
            <c:idx val="7"/>
            <c:bubble3D val="0"/>
            <c:spPr>
              <a:solidFill>
                <a:schemeClr val="tx1"/>
              </a:solidFill>
            </c:spPr>
            <c:extLst>
              <c:ext xmlns:c16="http://schemas.microsoft.com/office/drawing/2014/chart" uri="{C3380CC4-5D6E-409C-BE32-E72D297353CC}">
                <c16:uniqueId val="{00000007-D7E8-4FFF-AB39-FA8E5C9C475F}"/>
              </c:ext>
            </c:extLst>
          </c:dPt>
          <c:dLbls>
            <c:dLbl>
              <c:idx val="0"/>
              <c:layout>
                <c:manualLayout>
                  <c:x val="0.12156566333380771"/>
                  <c:y val="-2.814558135743067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7E8-4FFF-AB39-FA8E5C9C475F}"/>
                </c:ext>
              </c:extLst>
            </c:dLbl>
            <c:dLbl>
              <c:idx val="1"/>
              <c:layout>
                <c:manualLayout>
                  <c:x val="2.1969698192856869E-2"/>
                  <c:y val="0.1306759134452138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7E8-4FFF-AB39-FA8E5C9C475F}"/>
                </c:ext>
              </c:extLst>
            </c:dLbl>
            <c:dLbl>
              <c:idx val="2"/>
              <c:layout>
                <c:manualLayout>
                  <c:x val="-0.19626263718952089"/>
                  <c:y val="0.1367071094503775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7E8-4FFF-AB39-FA8E5C9C475F}"/>
                </c:ext>
              </c:extLst>
            </c:dLbl>
            <c:dLbl>
              <c:idx val="3"/>
              <c:layout>
                <c:manualLayout>
                  <c:x val="-5.4191922209046839E-2"/>
                  <c:y val="0.20103986683879041"/>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7E8-4FFF-AB39-FA8E5C9C475F}"/>
                </c:ext>
              </c:extLst>
            </c:dLbl>
            <c:dLbl>
              <c:idx val="4"/>
              <c:layout>
                <c:manualLayout>
                  <c:x val="-0.17722223208904497"/>
                  <c:y val="7.639514939874041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D7E8-4FFF-AB39-FA8E5C9C475F}"/>
                </c:ext>
              </c:extLst>
            </c:dLbl>
            <c:dLbl>
              <c:idx val="5"/>
              <c:layout>
                <c:manualLayout>
                  <c:x val="-0.12742424951856954"/>
                  <c:y val="-0.1125823254297226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7E8-4FFF-AB39-FA8E5C9C475F}"/>
                </c:ext>
              </c:extLst>
            </c:dLbl>
            <c:dLbl>
              <c:idx val="6"/>
              <c:layout>
                <c:manualLayout>
                  <c:x val="-7.762626694809413E-2"/>
                  <c:y val="-0.1367071094503775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D7E8-4FFF-AB39-FA8E5C9C475F}"/>
                </c:ext>
              </c:extLst>
            </c:dLbl>
            <c:dLbl>
              <c:idx val="7"/>
              <c:layout>
                <c:manualLayout>
                  <c:x val="3.6616163654761308E-2"/>
                  <c:y val="-0.16284229213942036"/>
                </c:manualLayout>
              </c:layout>
              <c:tx>
                <c:rich>
                  <a:bodyPr/>
                  <a:lstStyle/>
                  <a:p>
                    <a:r>
                      <a:rPr lang="en-US"/>
                      <a:t>Governance, and health system  and financing administration 
3%</a:t>
                    </a:r>
                  </a:p>
                </c:rich>
              </c:tx>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7-D7E8-4FFF-AB39-FA8E5C9C475F}"/>
                </c:ext>
              </c:extLst>
            </c:dLbl>
            <c:numFmt formatCode="General"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('Table 9'!$B$3,'Table 9'!$D$3,'Table 9'!$F$3,'Table 9'!$H$3,'Table 9'!$J$3,'Table 9'!$L$3,'Table 9'!$N$3,'Table 9'!$P$3)</c:f>
              <c:strCache>
                <c:ptCount val="8"/>
                <c:pt idx="0">
                  <c:v>Inpatient care</c:v>
                </c:pt>
                <c:pt idx="1">
                  <c:v>Outpatient care</c:v>
                </c:pt>
                <c:pt idx="2">
                  <c:v>Rehabilitative care</c:v>
                </c:pt>
                <c:pt idx="3">
                  <c:v> Long-term care (health) </c:v>
                </c:pt>
                <c:pt idx="4">
                  <c:v>Ancillary services to health care(a)</c:v>
                </c:pt>
                <c:pt idx="5">
                  <c:v>Medical goods dispensed to out-patients</c:v>
                </c:pt>
                <c:pt idx="6">
                  <c:v>Preventive care</c:v>
                </c:pt>
                <c:pt idx="7">
                  <c:v>Governance, and health system  and financing administration </c:v>
                </c:pt>
              </c:strCache>
            </c:strRef>
          </c:cat>
          <c:val>
            <c:numRef>
              <c:f>('Table 9'!$B$32,'Table 9'!$D$32,'Table 9'!$F$32,'Table 9'!$H$32,'Table 9'!$J$32,'Table 9'!$L$32,'Table 9'!$N$32,'Table 9'!$P$32)</c:f>
              <c:numCache>
                <c:formatCode>0.0</c:formatCode>
                <c:ptCount val="8"/>
                <c:pt idx="0">
                  <c:v>41.36161205021768</c:v>
                </c:pt>
                <c:pt idx="1">
                  <c:v>18.897794004560524</c:v>
                </c:pt>
                <c:pt idx="2">
                  <c:v>5.7221518302671991E-2</c:v>
                </c:pt>
                <c:pt idx="3">
                  <c:v>3.5773428810384117E-2</c:v>
                </c:pt>
                <c:pt idx="4">
                  <c:v>7.158961669288737</c:v>
                </c:pt>
                <c:pt idx="5">
                  <c:v>24.271322344004751</c:v>
                </c:pt>
                <c:pt idx="6">
                  <c:v>4.8096195089775744</c:v>
                </c:pt>
                <c:pt idx="7">
                  <c:v>3.4076954758376727</c:v>
                </c:pt>
              </c:numCache>
            </c:numRef>
          </c:val>
          <c:extLst>
            <c:ext xmlns:c16="http://schemas.microsoft.com/office/drawing/2014/chart" uri="{C3380CC4-5D6E-409C-BE32-E72D297353CC}">
              <c16:uniqueId val="{00000008-D7E8-4FFF-AB39-FA8E5C9C475F}"/>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chart>
  <c:spPr>
    <a:noFill/>
    <a:ln>
      <a:noFill/>
    </a:ln>
  </c:spPr>
  <c:txPr>
    <a:bodyPr/>
    <a:lstStyle/>
    <a:p>
      <a:pPr>
        <a:defRPr>
          <a:latin typeface="Arial"/>
          <a:cs typeface="Arial"/>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GB" sz="1200"/>
              <a:t>Cost comparison of the audited pharmacy market</a:t>
            </a:r>
          </a:p>
        </c:rich>
      </c:tx>
      <c:overlay val="0"/>
    </c:title>
    <c:autoTitleDeleted val="0"/>
    <c:plotArea>
      <c:layout>
        <c:manualLayout>
          <c:layoutTarget val="inner"/>
          <c:xMode val="edge"/>
          <c:yMode val="edge"/>
          <c:x val="0.29901984649395202"/>
          <c:y val="0.16151414209190801"/>
          <c:w val="0.64263630492560697"/>
          <c:h val="0.63645341862989802"/>
        </c:manualLayout>
      </c:layout>
      <c:barChart>
        <c:barDir val="bar"/>
        <c:grouping val="clustered"/>
        <c:varyColors val="0"/>
        <c:ser>
          <c:idx val="0"/>
          <c:order val="0"/>
          <c:spPr>
            <a:solidFill>
              <a:srgbClr val="0000FF"/>
            </a:solidFill>
          </c:spPr>
          <c:invertIfNegative val="0"/>
          <c:dLbls>
            <c:delete val="1"/>
          </c:dLbls>
          <c:cat>
            <c:strRef>
              <c:f>'Figure 13'!$O$20:$O$22</c:f>
              <c:strCache>
                <c:ptCount val="3"/>
                <c:pt idx="0">
                  <c:v>Private sector drugs at CIF value</c:v>
                </c:pt>
                <c:pt idx="1">
                  <c:v>Private sector drugs at wholesale value</c:v>
                </c:pt>
                <c:pt idx="2">
                  <c:v>Private sector drugs at retail value</c:v>
                </c:pt>
              </c:strCache>
            </c:strRef>
          </c:cat>
          <c:val>
            <c:numRef>
              <c:f>'Figure 13'!$P$20:$P$22</c:f>
              <c:numCache>
                <c:formatCode>_-* #,##0_-;\-* #,##0_-;_-* "-"??_-;_-@_-</c:formatCode>
                <c:ptCount val="3"/>
                <c:pt idx="0">
                  <c:v>27575.052854122623</c:v>
                </c:pt>
                <c:pt idx="1">
                  <c:v>39129.000000000007</c:v>
                </c:pt>
                <c:pt idx="2">
                  <c:v>45499.20120000001</c:v>
                </c:pt>
              </c:numCache>
            </c:numRef>
          </c:val>
          <c:extLst>
            <c:ext xmlns:c16="http://schemas.microsoft.com/office/drawing/2014/chart" uri="{C3380CC4-5D6E-409C-BE32-E72D297353CC}">
              <c16:uniqueId val="{00000000-A144-49BA-B716-E423551941BB}"/>
            </c:ext>
          </c:extLst>
        </c:ser>
        <c:dLbls>
          <c:showLegendKey val="0"/>
          <c:showVal val="1"/>
          <c:showCatName val="0"/>
          <c:showSerName val="0"/>
          <c:showPercent val="0"/>
          <c:showBubbleSize val="0"/>
        </c:dLbls>
        <c:gapWidth val="150"/>
        <c:axId val="143234944"/>
        <c:axId val="143236480"/>
      </c:barChart>
      <c:catAx>
        <c:axId val="143234944"/>
        <c:scaling>
          <c:orientation val="minMax"/>
        </c:scaling>
        <c:delete val="0"/>
        <c:axPos val="l"/>
        <c:numFmt formatCode="General" sourceLinked="1"/>
        <c:majorTickMark val="none"/>
        <c:minorTickMark val="none"/>
        <c:tickLblPos val="nextTo"/>
        <c:crossAx val="143236480"/>
        <c:crosses val="autoZero"/>
        <c:auto val="1"/>
        <c:lblAlgn val="ctr"/>
        <c:lblOffset val="100"/>
        <c:noMultiLvlLbl val="0"/>
      </c:catAx>
      <c:valAx>
        <c:axId val="143236480"/>
        <c:scaling>
          <c:orientation val="minMax"/>
          <c:max val="50000"/>
          <c:min val="0"/>
        </c:scaling>
        <c:delete val="0"/>
        <c:axPos val="b"/>
        <c:majorGridlines>
          <c:spPr>
            <a:ln>
              <a:solidFill>
                <a:schemeClr val="tx1"/>
              </a:solidFill>
            </a:ln>
          </c:spPr>
        </c:majorGridlines>
        <c:title>
          <c:tx>
            <c:rich>
              <a:bodyPr/>
              <a:lstStyle/>
              <a:p>
                <a:pPr>
                  <a:defRPr/>
                </a:pPr>
                <a:r>
                  <a:rPr lang="en-GB"/>
                  <a:t>Rs.  million</a:t>
                </a:r>
              </a:p>
            </c:rich>
          </c:tx>
          <c:overlay val="0"/>
        </c:title>
        <c:numFmt formatCode="_-* #,##0_-;\-* #,##0_-;_-* &quot;-&quot;??_-;_-@_-" sourceLinked="1"/>
        <c:majorTickMark val="none"/>
        <c:minorTickMark val="none"/>
        <c:tickLblPos val="nextTo"/>
        <c:spPr>
          <a:noFill/>
          <a:ln>
            <a:solidFill>
              <a:schemeClr val="tx1"/>
            </a:solidFill>
          </a:ln>
        </c:spPr>
        <c:crossAx val="143234944"/>
        <c:crosses val="autoZero"/>
        <c:crossBetween val="between"/>
        <c:majorUnit val="10000"/>
      </c:valAx>
    </c:plotArea>
    <c:plotVisOnly val="1"/>
    <c:dispBlanksAs val="gap"/>
    <c:showDLblsOverMax val="0"/>
  </c:chart>
  <c:spPr>
    <a:ln>
      <a:solidFill>
        <a:schemeClr val="tx1"/>
      </a:solidFill>
    </a:ln>
  </c:spPr>
  <c:txPr>
    <a:bodyPr/>
    <a:lstStyle/>
    <a:p>
      <a:pPr>
        <a:defRPr>
          <a:latin typeface="Arial"/>
          <a:cs typeface="Arial"/>
        </a:defRPr>
      </a:pPr>
      <a:endParaRPr lang="en-US"/>
    </a:p>
  </c:txPr>
  <c:printSettings>
    <c:headerFooter/>
    <c:pageMargins b="0.750000000000005" l="0.70000000000000295" r="0.70000000000000295" t="0.75000000000000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Figure 14: Current expenditure by provider (%), 2018</a:t>
            </a:r>
          </a:p>
        </c:rich>
      </c:tx>
      <c:layout>
        <c:manualLayout>
          <c:xMode val="edge"/>
          <c:yMode val="edge"/>
          <c:x val="1.97619521765105E-3"/>
          <c:y val="9.0494303757669096E-3"/>
        </c:manualLayout>
      </c:layout>
      <c:overlay val="0"/>
    </c:title>
    <c:autoTitleDeleted val="0"/>
    <c:plotArea>
      <c:layout/>
      <c:doughnutChart>
        <c:varyColors val="1"/>
        <c:ser>
          <c:idx val="0"/>
          <c:order val="0"/>
          <c:dPt>
            <c:idx val="0"/>
            <c:bubble3D val="0"/>
            <c:spPr>
              <a:solidFill>
                <a:srgbClr val="0000FF"/>
              </a:solidFill>
            </c:spPr>
            <c:extLst>
              <c:ext xmlns:c16="http://schemas.microsoft.com/office/drawing/2014/chart" uri="{C3380CC4-5D6E-409C-BE32-E72D297353CC}">
                <c16:uniqueId val="{00000000-F6FC-4419-A1F2-9CCE44C5E78A}"/>
              </c:ext>
            </c:extLst>
          </c:dPt>
          <c:dPt>
            <c:idx val="2"/>
            <c:bubble3D val="0"/>
            <c:spPr>
              <a:solidFill>
                <a:srgbClr val="3366FF"/>
              </a:solidFill>
            </c:spPr>
            <c:extLst>
              <c:ext xmlns:c16="http://schemas.microsoft.com/office/drawing/2014/chart" uri="{C3380CC4-5D6E-409C-BE32-E72D297353CC}">
                <c16:uniqueId val="{00000002-F6FC-4419-A1F2-9CCE44C5E78A}"/>
              </c:ext>
            </c:extLst>
          </c:dPt>
          <c:dPt>
            <c:idx val="3"/>
            <c:bubble3D val="0"/>
            <c:spPr>
              <a:solidFill>
                <a:schemeClr val="accent1"/>
              </a:solidFill>
            </c:spPr>
            <c:extLst>
              <c:ext xmlns:c16="http://schemas.microsoft.com/office/drawing/2014/chart" uri="{C3380CC4-5D6E-409C-BE32-E72D297353CC}">
                <c16:uniqueId val="{00000003-F6FC-4419-A1F2-9CCE44C5E78A}"/>
              </c:ext>
            </c:extLst>
          </c:dPt>
          <c:dPt>
            <c:idx val="4"/>
            <c:bubble3D val="0"/>
            <c:spPr>
              <a:solidFill>
                <a:schemeClr val="accent1">
                  <a:lumMod val="60000"/>
                  <a:lumOff val="40000"/>
                </a:schemeClr>
              </a:solidFill>
            </c:spPr>
            <c:extLst>
              <c:ext xmlns:c16="http://schemas.microsoft.com/office/drawing/2014/chart" uri="{C3380CC4-5D6E-409C-BE32-E72D297353CC}">
                <c16:uniqueId val="{00000004-F6FC-4419-A1F2-9CCE44C5E78A}"/>
              </c:ext>
            </c:extLst>
          </c:dPt>
          <c:dPt>
            <c:idx val="5"/>
            <c:bubble3D val="0"/>
            <c:spPr>
              <a:solidFill>
                <a:schemeClr val="accent1">
                  <a:lumMod val="20000"/>
                  <a:lumOff val="80000"/>
                </a:schemeClr>
              </a:solidFill>
            </c:spPr>
            <c:extLst>
              <c:ext xmlns:c16="http://schemas.microsoft.com/office/drawing/2014/chart" uri="{C3380CC4-5D6E-409C-BE32-E72D297353CC}">
                <c16:uniqueId val="{00000005-F6FC-4419-A1F2-9CCE44C5E78A}"/>
              </c:ext>
            </c:extLst>
          </c:dPt>
          <c:dPt>
            <c:idx val="6"/>
            <c:bubble3D val="0"/>
            <c:spPr>
              <a:solidFill>
                <a:schemeClr val="bg1">
                  <a:lumMod val="50000"/>
                </a:schemeClr>
              </a:solidFill>
            </c:spPr>
            <c:extLst>
              <c:ext xmlns:c16="http://schemas.microsoft.com/office/drawing/2014/chart" uri="{C3380CC4-5D6E-409C-BE32-E72D297353CC}">
                <c16:uniqueId val="{00000006-F6FC-4419-A1F2-9CCE44C5E78A}"/>
              </c:ext>
            </c:extLst>
          </c:dPt>
          <c:dPt>
            <c:idx val="7"/>
            <c:bubble3D val="0"/>
            <c:spPr>
              <a:solidFill>
                <a:schemeClr val="tx1">
                  <a:lumMod val="65000"/>
                  <a:lumOff val="35000"/>
                </a:schemeClr>
              </a:solidFill>
            </c:spPr>
            <c:extLst>
              <c:ext xmlns:c16="http://schemas.microsoft.com/office/drawing/2014/chart" uri="{C3380CC4-5D6E-409C-BE32-E72D297353CC}">
                <c16:uniqueId val="{00000007-F6FC-4419-A1F2-9CCE44C5E78A}"/>
              </c:ext>
            </c:extLst>
          </c:dPt>
          <c:dPt>
            <c:idx val="8"/>
            <c:bubble3D val="0"/>
            <c:spPr>
              <a:solidFill>
                <a:schemeClr val="tx1"/>
              </a:solidFill>
            </c:spPr>
            <c:extLst>
              <c:ext xmlns:c16="http://schemas.microsoft.com/office/drawing/2014/chart" uri="{C3380CC4-5D6E-409C-BE32-E72D297353CC}">
                <c16:uniqueId val="{00000008-F6FC-4419-A1F2-9CCE44C5E78A}"/>
              </c:ext>
            </c:extLst>
          </c:dPt>
          <c:dLbls>
            <c:dLbl>
              <c:idx val="0"/>
              <c:layout>
                <c:manualLayout>
                  <c:x val="0.14444444444444399"/>
                  <c:y val="-4.629629629629639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F6FC-4419-A1F2-9CCE44C5E78A}"/>
                </c:ext>
              </c:extLst>
            </c:dLbl>
            <c:dLbl>
              <c:idx val="1"/>
              <c:layout>
                <c:manualLayout>
                  <c:x val="-1.5294284009505383E-2"/>
                  <c:y val="0.14262241413371715"/>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6FC-4419-A1F2-9CCE44C5E78A}"/>
                </c:ext>
              </c:extLst>
            </c:dLbl>
            <c:dLbl>
              <c:idx val="2"/>
              <c:layout>
                <c:manualLayout>
                  <c:x val="-0.15"/>
                  <c:y val="0.1111111111111109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6FC-4419-A1F2-9CCE44C5E78A}"/>
                </c:ext>
              </c:extLst>
            </c:dLbl>
            <c:dLbl>
              <c:idx val="3"/>
              <c:layout>
                <c:manualLayout>
                  <c:x val="-0.20833333333333301"/>
                  <c:y val="1.85185185185185E-2"/>
                </c:manualLayout>
              </c:layout>
              <c:tx>
                <c:rich>
                  <a:bodyPr/>
                  <a:lstStyle/>
                  <a:p>
                    <a:r>
                      <a:rPr lang="en-US"/>
                      <a:t>Providers of ancillary services 
6%</a:t>
                    </a:r>
                  </a:p>
                </c:rich>
              </c:tx>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3-F6FC-4419-A1F2-9CCE44C5E78A}"/>
                </c:ext>
              </c:extLst>
            </c:dLbl>
            <c:dLbl>
              <c:idx val="4"/>
              <c:layout>
                <c:manualLayout>
                  <c:x val="-0.16260770294646151"/>
                  <c:y val="-5.779565188760007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F6FC-4419-A1F2-9CCE44C5E78A}"/>
                </c:ext>
              </c:extLst>
            </c:dLbl>
            <c:dLbl>
              <c:idx val="5"/>
              <c:layout>
                <c:manualLayout>
                  <c:x val="-0.1588902569833173"/>
                  <c:y val="-8.214207095080856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F6FC-4419-A1F2-9CCE44C5E78A}"/>
                </c:ext>
              </c:extLst>
            </c:dLbl>
            <c:dLbl>
              <c:idx val="6"/>
              <c:layout>
                <c:manualLayout>
                  <c:x val="-4.7155248826485391E-2"/>
                  <c:y val="-0.1425353013668990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F6FC-4419-A1F2-9CCE44C5E78A}"/>
                </c:ext>
              </c:extLst>
            </c:dLbl>
            <c:dLbl>
              <c:idx val="7"/>
              <c:layout>
                <c:manualLayout>
                  <c:x val="0.1159840105400754"/>
                  <c:y val="-0.1367192541792491"/>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F6FC-4419-A1F2-9CCE44C5E78A}"/>
                </c:ext>
              </c:extLst>
            </c:dLbl>
            <c:dLbl>
              <c:idx val="8"/>
              <c:layout>
                <c:manualLayout>
                  <c:x val="0.17085710541110088"/>
                  <c:y val="-6.571087216248507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F6FC-4419-A1F2-9CCE44C5E78A}"/>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('Table 11'!$B$3,'Table 11'!$E$3,'Table 11'!$H$3,'Table 11'!$K$3,'Table 11'!$N$3,'Table 11'!$Q$3,'Table 11'!$T$3,'Table 11'!$W$3,'Table 11'!$Z$3)</c:f>
              <c:strCache>
                <c:ptCount val="9"/>
                <c:pt idx="0">
                  <c:v>Hospitals</c:v>
                </c:pt>
                <c:pt idx="1">
                  <c:v>Nursing and residential care facilities</c:v>
                </c:pt>
                <c:pt idx="2">
                  <c:v>Providers of ambulatory health care</c:v>
                </c:pt>
                <c:pt idx="3">
                  <c:v>Providers of ancillary services (a)</c:v>
                </c:pt>
                <c:pt idx="4">
                  <c:v>Retailers and other providers of medical goods</c:v>
                </c:pt>
                <c:pt idx="5">
                  <c:v>Providers of preventive care</c:v>
                </c:pt>
                <c:pt idx="6">
                  <c:v>Providers of health care system administration and financing</c:v>
                </c:pt>
                <c:pt idx="7">
                  <c:v>Other industries (rest of the economy)</c:v>
                </c:pt>
                <c:pt idx="8">
                  <c:v>Rest of the world</c:v>
                </c:pt>
              </c:strCache>
            </c:strRef>
          </c:cat>
          <c:val>
            <c:numRef>
              <c:f>('Table 11'!$C$33,'Table 11'!$F$33,'Table 11'!$I$33,'Table 11'!$L$33,'Table 11'!$O$33,'Table 11'!$R$33,'Table 11'!$U$33,'Table 11'!$X$33,'Table 11'!$AA$33)</c:f>
              <c:numCache>
                <c:formatCode>_-* #,##0_-;\-* #,##0_-;_-* "-"??_-;_-@_-</c:formatCode>
                <c:ptCount val="9"/>
                <c:pt idx="0">
                  <c:v>52.724270947374684</c:v>
                </c:pt>
                <c:pt idx="1">
                  <c:v>9.0541815487568997E-2</c:v>
                </c:pt>
                <c:pt idx="2">
                  <c:v>16.012917926543782</c:v>
                </c:pt>
                <c:pt idx="3">
                  <c:v>5.4411774845127114</c:v>
                </c:pt>
                <c:pt idx="4">
                  <c:v>19.102533447289613</c:v>
                </c:pt>
                <c:pt idx="5">
                  <c:v>2.3709228325510567</c:v>
                </c:pt>
                <c:pt idx="6">
                  <c:v>2.8144241855370575</c:v>
                </c:pt>
                <c:pt idx="7">
                  <c:v>1.2988352447612241</c:v>
                </c:pt>
                <c:pt idx="8">
                  <c:v>0.13590042290683219</c:v>
                </c:pt>
              </c:numCache>
            </c:numRef>
          </c:val>
          <c:extLst>
            <c:ext xmlns:c16="http://schemas.microsoft.com/office/drawing/2014/chart" uri="{C3380CC4-5D6E-409C-BE32-E72D297353CC}">
              <c16:uniqueId val="{00000009-F6FC-4419-A1F2-9CCE44C5E78A}"/>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chart>
  <c:spPr>
    <a:noFill/>
    <a:ln>
      <a:noFill/>
    </a:ln>
  </c:spPr>
  <c:txPr>
    <a:bodyPr/>
    <a:lstStyle/>
    <a:p>
      <a:pPr>
        <a:defRPr>
          <a:latin typeface="Arial"/>
          <a:cs typeface="Arial"/>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Figure 15: Current health expenditure by provider, 1990–2019</a:t>
            </a:r>
          </a:p>
        </c:rich>
      </c:tx>
      <c:layout>
        <c:manualLayout>
          <c:xMode val="edge"/>
          <c:yMode val="edge"/>
          <c:x val="2.4314134629219702E-3"/>
          <c:y val="1.3548386408514799E-2"/>
        </c:manualLayout>
      </c:layout>
      <c:overlay val="0"/>
    </c:title>
    <c:autoTitleDeleted val="0"/>
    <c:plotArea>
      <c:layout>
        <c:manualLayout>
          <c:layoutTarget val="inner"/>
          <c:xMode val="edge"/>
          <c:yMode val="edge"/>
          <c:x val="8.3780106280005706E-2"/>
          <c:y val="8.1290318451088694E-2"/>
          <c:w val="0.89969530347073801"/>
          <c:h val="0.57061234083757495"/>
        </c:manualLayout>
      </c:layout>
      <c:barChart>
        <c:barDir val="col"/>
        <c:grouping val="stacked"/>
        <c:varyColors val="0"/>
        <c:ser>
          <c:idx val="0"/>
          <c:order val="0"/>
          <c:tx>
            <c:strRef>
              <c:f>'Table 11'!$B$3:$C$3</c:f>
              <c:strCache>
                <c:ptCount val="1"/>
                <c:pt idx="0">
                  <c:v>Hospitals</c:v>
                </c:pt>
              </c:strCache>
            </c:strRef>
          </c:tx>
          <c:spPr>
            <a:solidFill>
              <a:srgbClr val="0000FF"/>
            </a:solidFill>
          </c:spPr>
          <c:invertIfNegative val="0"/>
          <c:cat>
            <c:numRef>
              <c:f>'Figure 15'!$Z$2:$Z$31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'Table 11'!$C$5:$C$34</c:f>
              <c:numCache>
                <c:formatCode>_-* #,##0_-;\-* #,##0_-;_-* "-"??_-;_-@_-</c:formatCode>
                <c:ptCount val="30"/>
                <c:pt idx="0">
                  <c:v>30.996979764045307</c:v>
                </c:pt>
                <c:pt idx="1">
                  <c:v>30.819468464363364</c:v>
                </c:pt>
                <c:pt idx="2">
                  <c:v>32.488671891490185</c:v>
                </c:pt>
                <c:pt idx="3">
                  <c:v>34.825751454729208</c:v>
                </c:pt>
                <c:pt idx="4">
                  <c:v>36.054422407810009</c:v>
                </c:pt>
                <c:pt idx="5">
                  <c:v>37.097402048165016</c:v>
                </c:pt>
                <c:pt idx="6">
                  <c:v>36.773420706113939</c:v>
                </c:pt>
                <c:pt idx="7">
                  <c:v>37.849605123687361</c:v>
                </c:pt>
                <c:pt idx="8">
                  <c:v>39.344416909897497</c:v>
                </c:pt>
                <c:pt idx="9">
                  <c:v>38.79280072451435</c:v>
                </c:pt>
                <c:pt idx="10">
                  <c:v>41.205643847572112</c:v>
                </c:pt>
                <c:pt idx="11">
                  <c:v>39.657403380193976</c:v>
                </c:pt>
                <c:pt idx="12">
                  <c:v>40.980170040655231</c:v>
                </c:pt>
                <c:pt idx="13">
                  <c:v>40.278804904885035</c:v>
                </c:pt>
                <c:pt idx="14">
                  <c:v>40.223019864240989</c:v>
                </c:pt>
                <c:pt idx="15">
                  <c:v>44.966139345701613</c:v>
                </c:pt>
                <c:pt idx="16">
                  <c:v>46.600861595991013</c:v>
                </c:pt>
                <c:pt idx="17">
                  <c:v>47.525934062353919</c:v>
                </c:pt>
                <c:pt idx="18">
                  <c:v>46.587760138597787</c:v>
                </c:pt>
                <c:pt idx="19">
                  <c:v>46.850232582454787</c:v>
                </c:pt>
                <c:pt idx="20">
                  <c:v>45.545823703259749</c:v>
                </c:pt>
                <c:pt idx="21">
                  <c:v>46.087518387747224</c:v>
                </c:pt>
                <c:pt idx="22">
                  <c:v>44.906037101762699</c:v>
                </c:pt>
                <c:pt idx="23">
                  <c:v>47.532738096225444</c:v>
                </c:pt>
                <c:pt idx="24">
                  <c:v>50.266755351033069</c:v>
                </c:pt>
                <c:pt idx="25">
                  <c:v>52.020589654111738</c:v>
                </c:pt>
                <c:pt idx="26">
                  <c:v>52.309702007291435</c:v>
                </c:pt>
                <c:pt idx="27">
                  <c:v>52.613866932158238</c:v>
                </c:pt>
                <c:pt idx="28">
                  <c:v>52.724270947374684</c:v>
                </c:pt>
                <c:pt idx="29">
                  <c:v>53.980466490187375</c:v>
                </c:pt>
              </c:numCache>
            </c:numRef>
          </c:val>
          <c:extLst>
            <c:ext xmlns:c16="http://schemas.microsoft.com/office/drawing/2014/chart" uri="{C3380CC4-5D6E-409C-BE32-E72D297353CC}">
              <c16:uniqueId val="{00000000-1820-4F35-88FB-31E1DC638B67}"/>
            </c:ext>
          </c:extLst>
        </c:ser>
        <c:ser>
          <c:idx val="1"/>
          <c:order val="1"/>
          <c:tx>
            <c:strRef>
              <c:f>'Table 11'!$E$3:$F$3</c:f>
              <c:strCache>
                <c:ptCount val="1"/>
                <c:pt idx="0">
                  <c:v>Nursing and residential care facilities</c:v>
                </c:pt>
              </c:strCache>
            </c:strRef>
          </c:tx>
          <c:spPr>
            <a:solidFill>
              <a:schemeClr val="accent5"/>
            </a:solidFill>
          </c:spPr>
          <c:invertIfNegative val="0"/>
          <c:cat>
            <c:numRef>
              <c:f>'Figure 15'!$Z$2:$Z$31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'Table 11'!$F$5:$F$34</c:f>
              <c:numCache>
                <c:formatCode>_-* #,##0_-;\-* #,##0_-;_-* "-"??_-;_-@_-</c:formatCode>
                <c:ptCount val="30"/>
                <c:pt idx="0">
                  <c:v>9.8639383173658127E-2</c:v>
                </c:pt>
                <c:pt idx="1">
                  <c:v>9.6188212254062364E-2</c:v>
                </c:pt>
                <c:pt idx="2">
                  <c:v>8.439674238705297E-2</c:v>
                </c:pt>
                <c:pt idx="3">
                  <c:v>8.0633931539089709E-2</c:v>
                </c:pt>
                <c:pt idx="4">
                  <c:v>0.10282406197396089</c:v>
                </c:pt>
                <c:pt idx="5">
                  <c:v>9.5456639407303395E-2</c:v>
                </c:pt>
                <c:pt idx="6">
                  <c:v>0.10824512706419681</c:v>
                </c:pt>
                <c:pt idx="7">
                  <c:v>9.4347683398235765E-2</c:v>
                </c:pt>
                <c:pt idx="8">
                  <c:v>8.0973019813626992E-2</c:v>
                </c:pt>
                <c:pt idx="9">
                  <c:v>9.2855928599719528E-2</c:v>
                </c:pt>
                <c:pt idx="10">
                  <c:v>7.4537248628357991E-2</c:v>
                </c:pt>
                <c:pt idx="11">
                  <c:v>8.483702856802243E-2</c:v>
                </c:pt>
                <c:pt idx="12">
                  <c:v>8.8221435126572975E-2</c:v>
                </c:pt>
                <c:pt idx="13">
                  <c:v>9.4091766485250014E-2</c:v>
                </c:pt>
                <c:pt idx="14">
                  <c:v>6.6497878809582384E-2</c:v>
                </c:pt>
                <c:pt idx="15">
                  <c:v>8.2417510954815587E-2</c:v>
                </c:pt>
                <c:pt idx="16">
                  <c:v>8.438564686132452E-2</c:v>
                </c:pt>
                <c:pt idx="17">
                  <c:v>8.8418171678167318E-2</c:v>
                </c:pt>
                <c:pt idx="18">
                  <c:v>9.0622913515165784E-2</c:v>
                </c:pt>
                <c:pt idx="19">
                  <c:v>9.6448938410250096E-2</c:v>
                </c:pt>
                <c:pt idx="20">
                  <c:v>8.8803702569066167E-2</c:v>
                </c:pt>
                <c:pt idx="21">
                  <c:v>8.6995373225113651E-2</c:v>
                </c:pt>
                <c:pt idx="22">
                  <c:v>9.0541815487568997E-2</c:v>
                </c:pt>
                <c:pt idx="23">
                  <c:v>8.5985256523106415E-2</c:v>
                </c:pt>
                <c:pt idx="24">
                  <c:v>9.0622913515165784E-2</c:v>
                </c:pt>
                <c:pt idx="25">
                  <c:v>9.6448938410250096E-2</c:v>
                </c:pt>
                <c:pt idx="26">
                  <c:v>8.8803702569066167E-2</c:v>
                </c:pt>
                <c:pt idx="27">
                  <c:v>8.6995373225113651E-2</c:v>
                </c:pt>
                <c:pt idx="28">
                  <c:v>9.0541815487568997E-2</c:v>
                </c:pt>
                <c:pt idx="29">
                  <c:v>8.5985256523106415E-2</c:v>
                </c:pt>
              </c:numCache>
            </c:numRef>
          </c:val>
          <c:extLst>
            <c:ext xmlns:c16="http://schemas.microsoft.com/office/drawing/2014/chart" uri="{C3380CC4-5D6E-409C-BE32-E72D297353CC}">
              <c16:uniqueId val="{00000001-1820-4F35-88FB-31E1DC638B67}"/>
            </c:ext>
          </c:extLst>
        </c:ser>
        <c:ser>
          <c:idx val="2"/>
          <c:order val="2"/>
          <c:tx>
            <c:strRef>
              <c:f>'Table 11'!$H$3:$I$3</c:f>
              <c:strCache>
                <c:ptCount val="1"/>
                <c:pt idx="0">
                  <c:v>Providers of ambulatory health care</c:v>
                </c:pt>
              </c:strCache>
            </c:strRef>
          </c:tx>
          <c:spPr>
            <a:solidFill>
              <a:srgbClr val="3366FF"/>
            </a:solidFill>
          </c:spPr>
          <c:invertIfNegative val="0"/>
          <c:cat>
            <c:numRef>
              <c:f>'Figure 15'!$Z$2:$Z$31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'Table 11'!$I$5:$I$34</c:f>
              <c:numCache>
                <c:formatCode>_-* #,##0_-;\-* #,##0_-;_-* "-"??_-;_-@_-</c:formatCode>
                <c:ptCount val="30"/>
                <c:pt idx="0">
                  <c:v>27.060487687783986</c:v>
                </c:pt>
                <c:pt idx="1">
                  <c:v>27.436075394686366</c:v>
                </c:pt>
                <c:pt idx="2">
                  <c:v>26.921941906502489</c:v>
                </c:pt>
                <c:pt idx="3">
                  <c:v>26.079748093099859</c:v>
                </c:pt>
                <c:pt idx="4">
                  <c:v>26.396439253167259</c:v>
                </c:pt>
                <c:pt idx="5">
                  <c:v>25.963438926119036</c:v>
                </c:pt>
                <c:pt idx="6">
                  <c:v>25.90772639714951</c:v>
                </c:pt>
                <c:pt idx="7">
                  <c:v>25.149226725629543</c:v>
                </c:pt>
                <c:pt idx="8">
                  <c:v>23.902806070184322</c:v>
                </c:pt>
                <c:pt idx="9">
                  <c:v>23.830331810687504</c:v>
                </c:pt>
                <c:pt idx="10">
                  <c:v>22.390620979685966</c:v>
                </c:pt>
                <c:pt idx="11">
                  <c:v>22.130082892720047</c:v>
                </c:pt>
                <c:pt idx="12">
                  <c:v>21.698488725044044</c:v>
                </c:pt>
                <c:pt idx="13">
                  <c:v>22.838780155902327</c:v>
                </c:pt>
                <c:pt idx="14">
                  <c:v>22.108921457548018</c:v>
                </c:pt>
                <c:pt idx="15">
                  <c:v>22.040593411080071</c:v>
                </c:pt>
                <c:pt idx="16">
                  <c:v>16.984312009723755</c:v>
                </c:pt>
                <c:pt idx="17">
                  <c:v>18.047323810928674</c:v>
                </c:pt>
                <c:pt idx="18">
                  <c:v>18.823517065552352</c:v>
                </c:pt>
                <c:pt idx="19">
                  <c:v>17.871853625879684</c:v>
                </c:pt>
                <c:pt idx="20">
                  <c:v>17.472392462524866</c:v>
                </c:pt>
                <c:pt idx="21">
                  <c:v>18.303736041435453</c:v>
                </c:pt>
                <c:pt idx="22">
                  <c:v>18.471419038839116</c:v>
                </c:pt>
                <c:pt idx="23">
                  <c:v>18.257780811065992</c:v>
                </c:pt>
                <c:pt idx="24">
                  <c:v>17.440025848794658</c:v>
                </c:pt>
                <c:pt idx="25">
                  <c:v>16.729088061250579</c:v>
                </c:pt>
                <c:pt idx="26">
                  <c:v>16.565220393571185</c:v>
                </c:pt>
                <c:pt idx="27">
                  <c:v>16.44410158511138</c:v>
                </c:pt>
                <c:pt idx="28">
                  <c:v>16.012917926543782</c:v>
                </c:pt>
                <c:pt idx="29">
                  <c:v>15.196794135217385</c:v>
                </c:pt>
              </c:numCache>
            </c:numRef>
          </c:val>
          <c:extLst>
            <c:ext xmlns:c16="http://schemas.microsoft.com/office/drawing/2014/chart" uri="{C3380CC4-5D6E-409C-BE32-E72D297353CC}">
              <c16:uniqueId val="{00000002-1820-4F35-88FB-31E1DC638B67}"/>
            </c:ext>
          </c:extLst>
        </c:ser>
        <c:ser>
          <c:idx val="3"/>
          <c:order val="3"/>
          <c:tx>
            <c:strRef>
              <c:f>'Table 11'!$K$3:$L$3</c:f>
              <c:strCache>
                <c:ptCount val="1"/>
                <c:pt idx="0">
                  <c:v>Providers of ancillary services (a)</c:v>
                </c:pt>
              </c:strCache>
            </c:strRef>
          </c:tx>
          <c:spPr>
            <a:solidFill>
              <a:schemeClr val="accent1"/>
            </a:solidFill>
          </c:spPr>
          <c:invertIfNegative val="0"/>
          <c:cat>
            <c:numRef>
              <c:f>'Figure 15'!$Z$2:$Z$31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'Table 11'!$L$5:$L$34</c:f>
              <c:numCache>
                <c:formatCode>_-* #,##0_-;\-* #,##0_-;_-* "-"??_-;_-@_-</c:formatCode>
                <c:ptCount val="30"/>
                <c:pt idx="0">
                  <c:v>4.1528774772239343</c:v>
                </c:pt>
                <c:pt idx="1">
                  <c:v>4.3349604087709572</c:v>
                </c:pt>
                <c:pt idx="2">
                  <c:v>4.3497502549421228</c:v>
                </c:pt>
                <c:pt idx="3">
                  <c:v>4.3646234056470794</c:v>
                </c:pt>
                <c:pt idx="4">
                  <c:v>4.5266350454402851</c:v>
                </c:pt>
                <c:pt idx="5">
                  <c:v>4.5540732994931439</c:v>
                </c:pt>
                <c:pt idx="6">
                  <c:v>4.7168201700237802</c:v>
                </c:pt>
                <c:pt idx="7">
                  <c:v>4.675989531589182</c:v>
                </c:pt>
                <c:pt idx="8">
                  <c:v>4.3931347227811752</c:v>
                </c:pt>
                <c:pt idx="9">
                  <c:v>4.3392566757265545</c:v>
                </c:pt>
                <c:pt idx="10">
                  <c:v>3.9261594258069263</c:v>
                </c:pt>
                <c:pt idx="11">
                  <c:v>4.1275799037388534</c:v>
                </c:pt>
                <c:pt idx="12">
                  <c:v>4.0538530541995144</c:v>
                </c:pt>
                <c:pt idx="13">
                  <c:v>3.8399125899200763</c:v>
                </c:pt>
                <c:pt idx="14">
                  <c:v>3.9899902367651556</c:v>
                </c:pt>
                <c:pt idx="15">
                  <c:v>4.6055709506250571</c:v>
                </c:pt>
                <c:pt idx="16">
                  <c:v>6.3358310475127508</c:v>
                </c:pt>
                <c:pt idx="17">
                  <c:v>6.2092003209835758</c:v>
                </c:pt>
                <c:pt idx="18">
                  <c:v>6.2024886885721848</c:v>
                </c:pt>
                <c:pt idx="19">
                  <c:v>6.5582596030282909</c:v>
                </c:pt>
                <c:pt idx="20">
                  <c:v>7.3102257821052756</c:v>
                </c:pt>
                <c:pt idx="21">
                  <c:v>7.0362294097770439</c:v>
                </c:pt>
                <c:pt idx="22">
                  <c:v>7.1363452343346774</c:v>
                </c:pt>
                <c:pt idx="23">
                  <c:v>6.5584758151437024</c:v>
                </c:pt>
                <c:pt idx="24">
                  <c:v>6.0652840927655411</c:v>
                </c:pt>
                <c:pt idx="25">
                  <c:v>5.9306407498393856</c:v>
                </c:pt>
                <c:pt idx="26">
                  <c:v>5.945416168184801</c:v>
                </c:pt>
                <c:pt idx="27">
                  <c:v>5.6716859353446054</c:v>
                </c:pt>
                <c:pt idx="28">
                  <c:v>5.4411774845127114</c:v>
                </c:pt>
                <c:pt idx="29">
                  <c:v>5.028108887938183</c:v>
                </c:pt>
              </c:numCache>
            </c:numRef>
          </c:val>
          <c:extLst>
            <c:ext xmlns:c16="http://schemas.microsoft.com/office/drawing/2014/chart" uri="{C3380CC4-5D6E-409C-BE32-E72D297353CC}">
              <c16:uniqueId val="{00000003-1820-4F35-88FB-31E1DC638B67}"/>
            </c:ext>
          </c:extLst>
        </c:ser>
        <c:ser>
          <c:idx val="4"/>
          <c:order val="4"/>
          <c:tx>
            <c:strRef>
              <c:f>'Table 11'!$N$3:$O$3</c:f>
              <c:strCache>
                <c:ptCount val="1"/>
                <c:pt idx="0">
                  <c:v>Retailers and other providers of medical goods</c:v>
                </c:pt>
              </c:strCache>
            </c:strRef>
          </c:tx>
          <c:spPr>
            <a:solidFill>
              <a:schemeClr val="accent1">
                <a:lumMod val="60000"/>
                <a:lumOff val="40000"/>
              </a:schemeClr>
            </a:solidFill>
          </c:spPr>
          <c:invertIfNegative val="0"/>
          <c:cat>
            <c:numRef>
              <c:f>'Figure 15'!$Z$2:$Z$31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'Table 11'!$O$5:$O$34</c:f>
              <c:numCache>
                <c:formatCode>_-* #,##0_-;\-* #,##0_-;_-* "-"??_-;_-@_-</c:formatCode>
                <c:ptCount val="30"/>
                <c:pt idx="0">
                  <c:v>22.927987409873925</c:v>
                </c:pt>
                <c:pt idx="1">
                  <c:v>23.581361744551987</c:v>
                </c:pt>
                <c:pt idx="2">
                  <c:v>23.186741598230597</c:v>
                </c:pt>
                <c:pt idx="3">
                  <c:v>22.878840130679478</c:v>
                </c:pt>
                <c:pt idx="4">
                  <c:v>23.435155221123573</c:v>
                </c:pt>
                <c:pt idx="5">
                  <c:v>23.109355866109464</c:v>
                </c:pt>
                <c:pt idx="6">
                  <c:v>23.580585601029007</c:v>
                </c:pt>
                <c:pt idx="7">
                  <c:v>24.026809153026665</c:v>
                </c:pt>
                <c:pt idx="8">
                  <c:v>23.996783223964339</c:v>
                </c:pt>
                <c:pt idx="9">
                  <c:v>24.134376638781077</c:v>
                </c:pt>
                <c:pt idx="10">
                  <c:v>22.53069828724567</c:v>
                </c:pt>
                <c:pt idx="11">
                  <c:v>23.846033788578612</c:v>
                </c:pt>
                <c:pt idx="12">
                  <c:v>23.826254076198772</c:v>
                </c:pt>
                <c:pt idx="13">
                  <c:v>23.67483603874911</c:v>
                </c:pt>
                <c:pt idx="14">
                  <c:v>22.766335668806423</c:v>
                </c:pt>
                <c:pt idx="15">
                  <c:v>20.59509635688616</c:v>
                </c:pt>
                <c:pt idx="16">
                  <c:v>22.364590353587062</c:v>
                </c:pt>
                <c:pt idx="17">
                  <c:v>20.54572687081928</c:v>
                </c:pt>
                <c:pt idx="18">
                  <c:v>20.379102114972671</c:v>
                </c:pt>
                <c:pt idx="19">
                  <c:v>20.570352998618109</c:v>
                </c:pt>
                <c:pt idx="20">
                  <c:v>22.343039667749448</c:v>
                </c:pt>
                <c:pt idx="21">
                  <c:v>21.836171302780503</c:v>
                </c:pt>
                <c:pt idx="22">
                  <c:v>22.524701635406949</c:v>
                </c:pt>
                <c:pt idx="23">
                  <c:v>20.788166317240865</c:v>
                </c:pt>
                <c:pt idx="24">
                  <c:v>19.085610924044051</c:v>
                </c:pt>
                <c:pt idx="25">
                  <c:v>18.04962766764945</c:v>
                </c:pt>
                <c:pt idx="26">
                  <c:v>18.065424801348957</c:v>
                </c:pt>
                <c:pt idx="27">
                  <c:v>18.539214253919248</c:v>
                </c:pt>
                <c:pt idx="28">
                  <c:v>19.102533447289613</c:v>
                </c:pt>
                <c:pt idx="29">
                  <c:v>19.019571279048865</c:v>
                </c:pt>
              </c:numCache>
            </c:numRef>
          </c:val>
          <c:extLst>
            <c:ext xmlns:c16="http://schemas.microsoft.com/office/drawing/2014/chart" uri="{C3380CC4-5D6E-409C-BE32-E72D297353CC}">
              <c16:uniqueId val="{00000004-1820-4F35-88FB-31E1DC638B67}"/>
            </c:ext>
          </c:extLst>
        </c:ser>
        <c:ser>
          <c:idx val="5"/>
          <c:order val="5"/>
          <c:tx>
            <c:strRef>
              <c:f>'Table 11'!$Q$3:$R$3</c:f>
              <c:strCache>
                <c:ptCount val="1"/>
                <c:pt idx="0">
                  <c:v>Providers of preventive care</c:v>
                </c:pt>
              </c:strCache>
            </c:strRef>
          </c:tx>
          <c:spPr>
            <a:solidFill>
              <a:schemeClr val="bg1">
                <a:lumMod val="75000"/>
              </a:schemeClr>
            </a:solidFill>
          </c:spPr>
          <c:invertIfNegative val="0"/>
          <c:cat>
            <c:numRef>
              <c:f>'Figure 15'!$Z$2:$Z$31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'Table 11'!$R$5:$R$34</c:f>
              <c:numCache>
                <c:formatCode>_-* #,##0_-;\-* #,##0_-;_-* "-"??_-;_-@_-</c:formatCode>
                <c:ptCount val="30"/>
                <c:pt idx="0">
                  <c:v>6.076443613489193</c:v>
                </c:pt>
                <c:pt idx="1">
                  <c:v>6.1491581346482072</c:v>
                </c:pt>
                <c:pt idx="2">
                  <c:v>6.0084467270546105</c:v>
                </c:pt>
                <c:pt idx="3">
                  <c:v>5.7972451995658183</c:v>
                </c:pt>
                <c:pt idx="4">
                  <c:v>3.5476930761115586</c:v>
                </c:pt>
                <c:pt idx="5">
                  <c:v>3.7455316948390918</c:v>
                </c:pt>
                <c:pt idx="6">
                  <c:v>3.8659343117717468</c:v>
                </c:pt>
                <c:pt idx="7">
                  <c:v>3.3447850968034438</c:v>
                </c:pt>
                <c:pt idx="8">
                  <c:v>3.516736863272512</c:v>
                </c:pt>
                <c:pt idx="9">
                  <c:v>3.6449522445328864</c:v>
                </c:pt>
                <c:pt idx="10">
                  <c:v>3.1731752544705292</c:v>
                </c:pt>
                <c:pt idx="11">
                  <c:v>2.8775908634633045</c:v>
                </c:pt>
                <c:pt idx="12">
                  <c:v>2.6306216627160817</c:v>
                </c:pt>
                <c:pt idx="13">
                  <c:v>2.5405369367839521</c:v>
                </c:pt>
                <c:pt idx="14">
                  <c:v>2.837997243699605</c:v>
                </c:pt>
                <c:pt idx="15">
                  <c:v>2.6561398747995133</c:v>
                </c:pt>
                <c:pt idx="16">
                  <c:v>2.8513971648358458</c:v>
                </c:pt>
                <c:pt idx="17">
                  <c:v>2.8375146966371054</c:v>
                </c:pt>
                <c:pt idx="18">
                  <c:v>2.7325718514522905</c:v>
                </c:pt>
                <c:pt idx="19">
                  <c:v>2.82113028282805</c:v>
                </c:pt>
                <c:pt idx="20">
                  <c:v>2.4498497956573368</c:v>
                </c:pt>
                <c:pt idx="21">
                  <c:v>2.3164887569496444</c:v>
                </c:pt>
                <c:pt idx="22">
                  <c:v>2.3677007464907764</c:v>
                </c:pt>
                <c:pt idx="23">
                  <c:v>2.5676080889270501</c:v>
                </c:pt>
                <c:pt idx="24">
                  <c:v>2.6689740589571089</c:v>
                </c:pt>
                <c:pt idx="25">
                  <c:v>2.4996486507939037</c:v>
                </c:pt>
                <c:pt idx="26">
                  <c:v>2.4938679497210847</c:v>
                </c:pt>
                <c:pt idx="27">
                  <c:v>2.362298263705489</c:v>
                </c:pt>
                <c:pt idx="28">
                  <c:v>2.3709228325510567</c:v>
                </c:pt>
                <c:pt idx="29">
                  <c:v>2.3986600569216177</c:v>
                </c:pt>
              </c:numCache>
            </c:numRef>
          </c:val>
          <c:extLst>
            <c:ext xmlns:c16="http://schemas.microsoft.com/office/drawing/2014/chart" uri="{C3380CC4-5D6E-409C-BE32-E72D297353CC}">
              <c16:uniqueId val="{00000005-1820-4F35-88FB-31E1DC638B67}"/>
            </c:ext>
          </c:extLst>
        </c:ser>
        <c:ser>
          <c:idx val="6"/>
          <c:order val="6"/>
          <c:tx>
            <c:strRef>
              <c:f>'Table 11'!$T$3:$U$3</c:f>
              <c:strCache>
                <c:ptCount val="1"/>
                <c:pt idx="0">
                  <c:v>Providers of health care system administration and financing</c:v>
                </c:pt>
              </c:strCache>
            </c:strRef>
          </c:tx>
          <c:spPr>
            <a:solidFill>
              <a:schemeClr val="bg1">
                <a:lumMod val="50000"/>
              </a:schemeClr>
            </a:solidFill>
          </c:spPr>
          <c:invertIfNegative val="0"/>
          <c:cat>
            <c:numRef>
              <c:f>'Figure 15'!$Z$2:$Z$31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'Table 11'!$U$5:$U$34</c:f>
              <c:numCache>
                <c:formatCode>_-* #,##0_-;\-* #,##0_-;_-* "-"??_-;_-@_-</c:formatCode>
                <c:ptCount val="30"/>
                <c:pt idx="0">
                  <c:v>6.6945329639692801</c:v>
                </c:pt>
                <c:pt idx="1">
                  <c:v>5.3185163002161655</c:v>
                </c:pt>
                <c:pt idx="2">
                  <c:v>4.9581414746965242</c:v>
                </c:pt>
                <c:pt idx="3">
                  <c:v>4.0815231481642522</c:v>
                </c:pt>
                <c:pt idx="4">
                  <c:v>4.0175576468029846</c:v>
                </c:pt>
                <c:pt idx="5">
                  <c:v>3.7141582056730496</c:v>
                </c:pt>
                <c:pt idx="6">
                  <c:v>3.4465377012107847</c:v>
                </c:pt>
                <c:pt idx="7">
                  <c:v>3.2990851245646975</c:v>
                </c:pt>
                <c:pt idx="8">
                  <c:v>3.0253856567050907</c:v>
                </c:pt>
                <c:pt idx="9">
                  <c:v>3.0818655365268692</c:v>
                </c:pt>
                <c:pt idx="10">
                  <c:v>4.4657656318087611</c:v>
                </c:pt>
                <c:pt idx="11">
                  <c:v>4.8033085099644781</c:v>
                </c:pt>
                <c:pt idx="12">
                  <c:v>4.3170118832187319</c:v>
                </c:pt>
                <c:pt idx="13">
                  <c:v>4.0269012111422553</c:v>
                </c:pt>
                <c:pt idx="14">
                  <c:v>5.4310525799473082</c:v>
                </c:pt>
                <c:pt idx="15">
                  <c:v>2.8392944683466834</c:v>
                </c:pt>
                <c:pt idx="16">
                  <c:v>2.8039398785046816</c:v>
                </c:pt>
                <c:pt idx="17">
                  <c:v>2.7479089265818875</c:v>
                </c:pt>
                <c:pt idx="18">
                  <c:v>3.020922593417096</c:v>
                </c:pt>
                <c:pt idx="19">
                  <c:v>3.1435104075095373</c:v>
                </c:pt>
                <c:pt idx="20">
                  <c:v>2.6445655124027483</c:v>
                </c:pt>
                <c:pt idx="21">
                  <c:v>2.4404110114349677</c:v>
                </c:pt>
                <c:pt idx="22">
                  <c:v>2.5912747711266153</c:v>
                </c:pt>
                <c:pt idx="23">
                  <c:v>2.4449208264673317</c:v>
                </c:pt>
                <c:pt idx="24">
                  <c:v>2.7294419155540028</c:v>
                </c:pt>
                <c:pt idx="25">
                  <c:v>2.7700566930864228</c:v>
                </c:pt>
                <c:pt idx="26">
                  <c:v>2.8148685155221784</c:v>
                </c:pt>
                <c:pt idx="27">
                  <c:v>2.808109367461495</c:v>
                </c:pt>
                <c:pt idx="28">
                  <c:v>2.8144241855370575</c:v>
                </c:pt>
                <c:pt idx="29">
                  <c:v>2.9361004055735442</c:v>
                </c:pt>
              </c:numCache>
            </c:numRef>
          </c:val>
          <c:extLst>
            <c:ext xmlns:c16="http://schemas.microsoft.com/office/drawing/2014/chart" uri="{C3380CC4-5D6E-409C-BE32-E72D297353CC}">
              <c16:uniqueId val="{00000006-1820-4F35-88FB-31E1DC638B67}"/>
            </c:ext>
          </c:extLst>
        </c:ser>
        <c:ser>
          <c:idx val="7"/>
          <c:order val="7"/>
          <c:tx>
            <c:strRef>
              <c:f>'Table 11'!$W$3:$X$3</c:f>
              <c:strCache>
                <c:ptCount val="1"/>
                <c:pt idx="0">
                  <c:v>Other industries (rest of the economy)</c:v>
                </c:pt>
              </c:strCache>
            </c:strRef>
          </c:tx>
          <c:spPr>
            <a:solidFill>
              <a:schemeClr val="tx1">
                <a:lumMod val="65000"/>
                <a:lumOff val="35000"/>
              </a:schemeClr>
            </a:solidFill>
          </c:spPr>
          <c:invertIfNegative val="0"/>
          <c:cat>
            <c:numRef>
              <c:f>'Figure 15'!$Z$2:$Z$31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'Table 11'!$X$5:$X$34</c:f>
              <c:numCache>
                <c:formatCode>_-* #,##0_-;\-* #,##0_-;_-* "-"??_-;_-@_-</c:formatCode>
                <c:ptCount val="30"/>
                <c:pt idx="0">
                  <c:v>1.298561108033399</c:v>
                </c:pt>
                <c:pt idx="1">
                  <c:v>1.2639475994487888</c:v>
                </c:pt>
                <c:pt idx="2">
                  <c:v>1.3996561320126453</c:v>
                </c:pt>
                <c:pt idx="3">
                  <c:v>1.3298396065847726</c:v>
                </c:pt>
                <c:pt idx="4">
                  <c:v>1.3452530516012002</c:v>
                </c:pt>
                <c:pt idx="5">
                  <c:v>1.3362951931773759</c:v>
                </c:pt>
                <c:pt idx="6">
                  <c:v>1.3667287018290275</c:v>
                </c:pt>
                <c:pt idx="7">
                  <c:v>1.429158627601125</c:v>
                </c:pt>
                <c:pt idx="8">
                  <c:v>1.4180519334213297</c:v>
                </c:pt>
                <c:pt idx="9">
                  <c:v>1.820433252468042</c:v>
                </c:pt>
                <c:pt idx="10">
                  <c:v>1.9893867886956378</c:v>
                </c:pt>
                <c:pt idx="11">
                  <c:v>2.1006467364713899</c:v>
                </c:pt>
                <c:pt idx="12">
                  <c:v>2.0633315464593722</c:v>
                </c:pt>
                <c:pt idx="13">
                  <c:v>2.1134805549774747</c:v>
                </c:pt>
                <c:pt idx="14">
                  <c:v>2.0419336193987179</c:v>
                </c:pt>
                <c:pt idx="15">
                  <c:v>1.9257544652204948</c:v>
                </c:pt>
                <c:pt idx="16">
                  <c:v>1.7982501181132815</c:v>
                </c:pt>
                <c:pt idx="17">
                  <c:v>1.7264485045362734</c:v>
                </c:pt>
                <c:pt idx="18">
                  <c:v>1.6349436736138034</c:v>
                </c:pt>
                <c:pt idx="19">
                  <c:v>1.6008319805404241</c:v>
                </c:pt>
                <c:pt idx="20">
                  <c:v>1.5253064871367013</c:v>
                </c:pt>
                <c:pt idx="21">
                  <c:v>1.4062039484207831</c:v>
                </c:pt>
                <c:pt idx="22">
                  <c:v>1.4382468079378001</c:v>
                </c:pt>
                <c:pt idx="23">
                  <c:v>1.4650553581032444</c:v>
                </c:pt>
                <c:pt idx="24">
                  <c:v>1.3902101002950573</c:v>
                </c:pt>
                <c:pt idx="25">
                  <c:v>1.7230606720921602</c:v>
                </c:pt>
                <c:pt idx="26">
                  <c:v>1.5787273663429562</c:v>
                </c:pt>
                <c:pt idx="27">
                  <c:v>1.3328438410568164</c:v>
                </c:pt>
                <c:pt idx="28">
                  <c:v>1.2988352447612241</c:v>
                </c:pt>
                <c:pt idx="29">
                  <c:v>1.2350303553793756</c:v>
                </c:pt>
              </c:numCache>
            </c:numRef>
          </c:val>
          <c:extLst>
            <c:ext xmlns:c16="http://schemas.microsoft.com/office/drawing/2014/chart" uri="{C3380CC4-5D6E-409C-BE32-E72D297353CC}">
              <c16:uniqueId val="{00000007-1820-4F35-88FB-31E1DC638B67}"/>
            </c:ext>
          </c:extLst>
        </c:ser>
        <c:ser>
          <c:idx val="8"/>
          <c:order val="8"/>
          <c:tx>
            <c:strRef>
              <c:f>'Table 11'!$Z$3:$AA$3</c:f>
              <c:strCache>
                <c:ptCount val="1"/>
                <c:pt idx="0">
                  <c:v>Rest of the world</c:v>
                </c:pt>
              </c:strCache>
            </c:strRef>
          </c:tx>
          <c:spPr>
            <a:solidFill>
              <a:schemeClr val="tx1"/>
            </a:solidFill>
          </c:spPr>
          <c:invertIfNegative val="0"/>
          <c:cat>
            <c:numRef>
              <c:f>'Figure 15'!$Z$2:$Z$31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'Table 11'!$AA$5:$AA$30</c:f>
              <c:numCache>
                <c:formatCode>_-* #,##0_-;\-* #,##0_-;_-* "-"??_-;_-@_-</c:formatCode>
                <c:ptCount val="26"/>
                <c:pt idx="0">
                  <c:v>0.69349059240728284</c:v>
                </c:pt>
                <c:pt idx="1">
                  <c:v>1.0003237410601054</c:v>
                </c:pt>
                <c:pt idx="2">
                  <c:v>0.60225327268376205</c:v>
                </c:pt>
                <c:pt idx="3">
                  <c:v>0.56179502999044673</c:v>
                </c:pt>
                <c:pt idx="4">
                  <c:v>0.57402023596918328</c:v>
                </c:pt>
                <c:pt idx="5">
                  <c:v>0.38428812701650883</c:v>
                </c:pt>
                <c:pt idx="6">
                  <c:v>0.23400128380799667</c:v>
                </c:pt>
                <c:pt idx="7">
                  <c:v>0.13099293369972811</c:v>
                </c:pt>
                <c:pt idx="8">
                  <c:v>0.321711599960114</c:v>
                </c:pt>
                <c:pt idx="9">
                  <c:v>0.26312718816300124</c:v>
                </c:pt>
                <c:pt idx="10">
                  <c:v>0.24401253608602147</c:v>
                </c:pt>
                <c:pt idx="11">
                  <c:v>0.37251689630131651</c:v>
                </c:pt>
                <c:pt idx="12">
                  <c:v>0.34204757638168204</c:v>
                </c:pt>
                <c:pt idx="13">
                  <c:v>0.59265584115451431</c:v>
                </c:pt>
                <c:pt idx="14">
                  <c:v>0.53425145078422098</c:v>
                </c:pt>
                <c:pt idx="15">
                  <c:v>0.28899361638556936</c:v>
                </c:pt>
                <c:pt idx="16">
                  <c:v>0.17643218487029036</c:v>
                </c:pt>
                <c:pt idx="17">
                  <c:v>0.27152463548113281</c:v>
                </c:pt>
                <c:pt idx="18">
                  <c:v>0.52807096030664469</c:v>
                </c:pt>
                <c:pt idx="19">
                  <c:v>0.48737958073085275</c:v>
                </c:pt>
                <c:pt idx="20">
                  <c:v>0.61999288659481178</c:v>
                </c:pt>
                <c:pt idx="21">
                  <c:v>0.48624576822928089</c:v>
                </c:pt>
                <c:pt idx="22">
                  <c:v>0.47373284861378701</c:v>
                </c:pt>
                <c:pt idx="23">
                  <c:v>0.29926943030326308</c:v>
                </c:pt>
                <c:pt idx="24">
                  <c:v>0.26590490711761183</c:v>
                </c:pt>
                <c:pt idx="25">
                  <c:v>0.18044682529332012</c:v>
                </c:pt>
              </c:numCache>
            </c:numRef>
          </c:val>
          <c:extLst>
            <c:ext xmlns:c16="http://schemas.microsoft.com/office/drawing/2014/chart" uri="{C3380CC4-5D6E-409C-BE32-E72D297353CC}">
              <c16:uniqueId val="{00000008-1820-4F35-88FB-31E1DC638B67}"/>
            </c:ext>
          </c:extLst>
        </c:ser>
        <c:dLbls>
          <c:showLegendKey val="0"/>
          <c:showVal val="0"/>
          <c:showCatName val="0"/>
          <c:showSerName val="0"/>
          <c:showPercent val="0"/>
          <c:showBubbleSize val="0"/>
        </c:dLbls>
        <c:gapWidth val="150"/>
        <c:overlap val="100"/>
        <c:axId val="143632640"/>
        <c:axId val="143634816"/>
      </c:barChart>
      <c:catAx>
        <c:axId val="143632640"/>
        <c:scaling>
          <c:orientation val="minMax"/>
        </c:scaling>
        <c:delete val="0"/>
        <c:axPos val="b"/>
        <c:title>
          <c:tx>
            <c:rich>
              <a:bodyPr/>
              <a:lstStyle/>
              <a:p>
                <a:pPr>
                  <a:defRPr/>
                </a:pPr>
                <a:r>
                  <a:rPr lang="en-US"/>
                  <a:t>Year</a:t>
                </a:r>
              </a:p>
            </c:rich>
          </c:tx>
          <c:layout>
            <c:manualLayout>
              <c:xMode val="edge"/>
              <c:yMode val="edge"/>
              <c:x val="0.50820994483127624"/>
              <c:y val="0.72590990990991"/>
            </c:manualLayout>
          </c:layout>
          <c:overlay val="0"/>
        </c:title>
        <c:numFmt formatCode="General" sourceLinked="1"/>
        <c:majorTickMark val="out"/>
        <c:minorTickMark val="none"/>
        <c:tickLblPos val="nextTo"/>
        <c:spPr>
          <a:ln>
            <a:solidFill>
              <a:schemeClr val="tx1"/>
            </a:solidFill>
          </a:ln>
        </c:spPr>
        <c:crossAx val="143634816"/>
        <c:crosses val="autoZero"/>
        <c:auto val="1"/>
        <c:lblAlgn val="ctr"/>
        <c:lblOffset val="100"/>
        <c:noMultiLvlLbl val="0"/>
      </c:catAx>
      <c:valAx>
        <c:axId val="143634816"/>
        <c:scaling>
          <c:orientation val="minMax"/>
          <c:max val="100"/>
        </c:scaling>
        <c:delete val="0"/>
        <c:axPos val="l"/>
        <c:title>
          <c:tx>
            <c:rich>
              <a:bodyPr rot="-5400000" vert="horz"/>
              <a:lstStyle/>
              <a:p>
                <a:pPr>
                  <a:defRPr/>
                </a:pPr>
                <a:r>
                  <a:rPr lang="en-US"/>
                  <a:t>Percentage (%)</a:t>
                </a:r>
              </a:p>
            </c:rich>
          </c:tx>
          <c:overlay val="0"/>
        </c:title>
        <c:numFmt formatCode="_-* #,##0_-;\-* #,##0_-;_-* &quot;-&quot;??_-;_-@_-" sourceLinked="1"/>
        <c:majorTickMark val="out"/>
        <c:minorTickMark val="none"/>
        <c:tickLblPos val="nextTo"/>
        <c:spPr>
          <a:ln>
            <a:solidFill>
              <a:schemeClr val="tx1"/>
            </a:solidFill>
          </a:ln>
        </c:spPr>
        <c:crossAx val="143632640"/>
        <c:crosses val="autoZero"/>
        <c:crossBetween val="between"/>
      </c:valAx>
    </c:plotArea>
    <c:legend>
      <c:legendPos val="b"/>
      <c:layout>
        <c:manualLayout>
          <c:xMode val="edge"/>
          <c:yMode val="edge"/>
          <c:x val="6.5300680390157836E-2"/>
          <c:y val="0.75959386157811359"/>
          <c:w val="0.88776396752058884"/>
          <c:h val="0.24040613842188646"/>
        </c:manualLayout>
      </c:layout>
      <c:overlay val="0"/>
    </c:legend>
    <c:plotVisOnly val="1"/>
    <c:dispBlanksAs val="gap"/>
    <c:showDLblsOverMax val="0"/>
  </c:chart>
  <c:spPr>
    <a:noFill/>
    <a:ln>
      <a:noFill/>
    </a:ln>
  </c:spPr>
  <c:txPr>
    <a:bodyPr/>
    <a:lstStyle/>
    <a:p>
      <a:pPr>
        <a:defRPr>
          <a:latin typeface="Arial"/>
          <a:cs typeface="Aria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Figure 16: Current health expenditure by province (Rs. million), 1990–2019</a:t>
            </a:r>
          </a:p>
        </c:rich>
      </c:tx>
      <c:layout>
        <c:manualLayout>
          <c:xMode val="edge"/>
          <c:yMode val="edge"/>
          <c:x val="5.1693049271395002E-3"/>
          <c:y val="1.13117879697086E-2"/>
        </c:manualLayout>
      </c:layout>
      <c:overlay val="0"/>
    </c:title>
    <c:autoTitleDeleted val="0"/>
    <c:plotArea>
      <c:layout>
        <c:manualLayout>
          <c:layoutTarget val="inner"/>
          <c:xMode val="edge"/>
          <c:yMode val="edge"/>
          <c:x val="0.10524486092131045"/>
          <c:y val="7.567567567567568E-2"/>
          <c:w val="0.87455311887666931"/>
          <c:h val="0.69539675108179044"/>
        </c:manualLayout>
      </c:layout>
      <c:barChart>
        <c:barDir val="col"/>
        <c:grouping val="clustered"/>
        <c:varyColors val="0"/>
        <c:ser>
          <c:idx val="0"/>
          <c:order val="0"/>
          <c:tx>
            <c:strRef>
              <c:f>'Table 12'!$B$3</c:f>
              <c:strCache>
                <c:ptCount val="1"/>
                <c:pt idx="0">
                  <c:v>Western </c:v>
                </c:pt>
              </c:strCache>
            </c:strRef>
          </c:tx>
          <c:invertIfNegative val="0"/>
          <c:cat>
            <c:numRef>
              <c:f>'Figure 16'!$Z$2:$Z$31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'Table 12'!$B$4:$B$33</c:f>
              <c:numCache>
                <c:formatCode>_-* #,##0_-;\-* #,##0_-;_-* "-"??_-;_-@_-</c:formatCode>
                <c:ptCount val="30"/>
                <c:pt idx="0">
                  <c:v>4003.1500799999999</c:v>
                </c:pt>
                <c:pt idx="1">
                  <c:v>4736.0834560000003</c:v>
                </c:pt>
                <c:pt idx="2">
                  <c:v>5488.5672960000002</c:v>
                </c:pt>
                <c:pt idx="3">
                  <c:v>6583.3282559999998</c:v>
                </c:pt>
                <c:pt idx="4">
                  <c:v>7601.571328</c:v>
                </c:pt>
                <c:pt idx="5">
                  <c:v>8729.7914880000008</c:v>
                </c:pt>
                <c:pt idx="6">
                  <c:v>10086.563840000001</c:v>
                </c:pt>
                <c:pt idx="7">
                  <c:v>11505.947647999999</c:v>
                </c:pt>
                <c:pt idx="8">
                  <c:v>13485.674496</c:v>
                </c:pt>
                <c:pt idx="9">
                  <c:v>14939.177984</c:v>
                </c:pt>
                <c:pt idx="10">
                  <c:v>17335.928832000001</c:v>
                </c:pt>
                <c:pt idx="11">
                  <c:v>19921.846271999999</c:v>
                </c:pt>
                <c:pt idx="12">
                  <c:v>24438.315008000001</c:v>
                </c:pt>
                <c:pt idx="13">
                  <c:v>27365.779456</c:v>
                </c:pt>
                <c:pt idx="14">
                  <c:v>34914.893823999999</c:v>
                </c:pt>
                <c:pt idx="15">
                  <c:v>39318.700032000001</c:v>
                </c:pt>
                <c:pt idx="16">
                  <c:v>45005.598720000002</c:v>
                </c:pt>
                <c:pt idx="17">
                  <c:v>50956.607488000001</c:v>
                </c:pt>
                <c:pt idx="18">
                  <c:v>59327.160320000003</c:v>
                </c:pt>
                <c:pt idx="19">
                  <c:v>65964.896256000007</c:v>
                </c:pt>
                <c:pt idx="20">
                  <c:v>74751.115263999993</c:v>
                </c:pt>
                <c:pt idx="21">
                  <c:v>86024.716287999996</c:v>
                </c:pt>
                <c:pt idx="22">
                  <c:v>100146.29888</c:v>
                </c:pt>
                <c:pt idx="23">
                  <c:v>113834.098688</c:v>
                </c:pt>
                <c:pt idx="24">
                  <c:v>124149.31763200001</c:v>
                </c:pt>
                <c:pt idx="25">
                  <c:v>136053.809152</c:v>
                </c:pt>
                <c:pt idx="26">
                  <c:v>148143.52179200001</c:v>
                </c:pt>
                <c:pt idx="27">
                  <c:v>160181.61663999999</c:v>
                </c:pt>
                <c:pt idx="28">
                  <c:v>180805.63200000001</c:v>
                </c:pt>
                <c:pt idx="29">
                  <c:v>208100.21273599999</c:v>
                </c:pt>
              </c:numCache>
            </c:numRef>
          </c:val>
          <c:extLst>
            <c:ext xmlns:c16="http://schemas.microsoft.com/office/drawing/2014/chart" uri="{C3380CC4-5D6E-409C-BE32-E72D297353CC}">
              <c16:uniqueId val="{00000000-DDCF-479F-880C-5BC0146B37F5}"/>
            </c:ext>
          </c:extLst>
        </c:ser>
        <c:ser>
          <c:idx val="2"/>
          <c:order val="1"/>
          <c:tx>
            <c:strRef>
              <c:f>'Table 12'!$D$3</c:f>
              <c:strCache>
                <c:ptCount val="1"/>
                <c:pt idx="0">
                  <c:v>Central </c:v>
                </c:pt>
              </c:strCache>
            </c:strRef>
          </c:tx>
          <c:invertIfNegative val="0"/>
          <c:cat>
            <c:numRef>
              <c:f>'Figure 16'!$Z$2:$Z$31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'Table 12'!$D$4:$D$33</c:f>
              <c:numCache>
                <c:formatCode>_-* #,##0_-;\-* #,##0_-;_-* "-"??_-;_-@_-</c:formatCode>
                <c:ptCount val="30"/>
                <c:pt idx="0">
                  <c:v>961.37164800000005</c:v>
                </c:pt>
                <c:pt idx="1">
                  <c:v>1096.2958080000001</c:v>
                </c:pt>
                <c:pt idx="2">
                  <c:v>1265.1936000000001</c:v>
                </c:pt>
                <c:pt idx="3">
                  <c:v>1466.9550079999999</c:v>
                </c:pt>
                <c:pt idx="4">
                  <c:v>1739.2217599999999</c:v>
                </c:pt>
                <c:pt idx="5">
                  <c:v>1994.837248</c:v>
                </c:pt>
                <c:pt idx="6">
                  <c:v>2253.9563520000002</c:v>
                </c:pt>
                <c:pt idx="7">
                  <c:v>2542.7827200000002</c:v>
                </c:pt>
                <c:pt idx="8">
                  <c:v>2977.4154239999998</c:v>
                </c:pt>
                <c:pt idx="9">
                  <c:v>3242.9337599999999</c:v>
                </c:pt>
                <c:pt idx="10">
                  <c:v>3772.3806719999998</c:v>
                </c:pt>
                <c:pt idx="11">
                  <c:v>4348.3176960000001</c:v>
                </c:pt>
                <c:pt idx="12">
                  <c:v>5158.0001279999997</c:v>
                </c:pt>
                <c:pt idx="13">
                  <c:v>5832.4607999999998</c:v>
                </c:pt>
                <c:pt idx="14">
                  <c:v>6433.3511680000001</c:v>
                </c:pt>
                <c:pt idx="15">
                  <c:v>8360.8703999999998</c:v>
                </c:pt>
                <c:pt idx="16">
                  <c:v>10183.494656000001</c:v>
                </c:pt>
                <c:pt idx="17">
                  <c:v>11701.078015999999</c:v>
                </c:pt>
                <c:pt idx="18">
                  <c:v>13515.728896000001</c:v>
                </c:pt>
                <c:pt idx="19">
                  <c:v>14870.665215999999</c:v>
                </c:pt>
                <c:pt idx="20">
                  <c:v>16763.799552</c:v>
                </c:pt>
                <c:pt idx="21">
                  <c:v>18962.25792</c:v>
                </c:pt>
                <c:pt idx="22">
                  <c:v>21295.685632000001</c:v>
                </c:pt>
                <c:pt idx="23">
                  <c:v>23953.321983999998</c:v>
                </c:pt>
                <c:pt idx="24">
                  <c:v>27584.317439999999</c:v>
                </c:pt>
                <c:pt idx="25">
                  <c:v>29238.933504000001</c:v>
                </c:pt>
                <c:pt idx="26">
                  <c:v>32945.516543999998</c:v>
                </c:pt>
                <c:pt idx="27">
                  <c:v>35398.340607999999</c:v>
                </c:pt>
                <c:pt idx="28">
                  <c:v>40338.698239999998</c:v>
                </c:pt>
                <c:pt idx="29">
                  <c:v>46783.893504</c:v>
                </c:pt>
              </c:numCache>
            </c:numRef>
          </c:val>
          <c:extLst>
            <c:ext xmlns:c16="http://schemas.microsoft.com/office/drawing/2014/chart" uri="{C3380CC4-5D6E-409C-BE32-E72D297353CC}">
              <c16:uniqueId val="{00000001-DDCF-479F-880C-5BC0146B37F5}"/>
            </c:ext>
          </c:extLst>
        </c:ser>
        <c:ser>
          <c:idx val="4"/>
          <c:order val="2"/>
          <c:tx>
            <c:strRef>
              <c:f>'Table 12'!$F$3</c:f>
              <c:strCache>
                <c:ptCount val="1"/>
                <c:pt idx="0">
                  <c:v>Southern </c:v>
                </c:pt>
              </c:strCache>
            </c:strRef>
          </c:tx>
          <c:invertIfNegative val="0"/>
          <c:cat>
            <c:numRef>
              <c:f>'Figure 16'!$Z$2:$Z$31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'Table 12'!$F$4:$F$33</c:f>
              <c:numCache>
                <c:formatCode>_-* #,##0_-;\-* #,##0_-;_-* "-"??_-;_-@_-</c:formatCode>
                <c:ptCount val="30"/>
                <c:pt idx="0">
                  <c:v>1205.8873599999999</c:v>
                </c:pt>
                <c:pt idx="1">
                  <c:v>1361.4435840000001</c:v>
                </c:pt>
                <c:pt idx="2">
                  <c:v>1513.0914560000001</c:v>
                </c:pt>
                <c:pt idx="3">
                  <c:v>1797.4599679999999</c:v>
                </c:pt>
                <c:pt idx="4">
                  <c:v>2097.3941759999998</c:v>
                </c:pt>
                <c:pt idx="5">
                  <c:v>2312.2088960000001</c:v>
                </c:pt>
                <c:pt idx="6">
                  <c:v>2707.7163519999999</c:v>
                </c:pt>
                <c:pt idx="7">
                  <c:v>3130.147328</c:v>
                </c:pt>
                <c:pt idx="8">
                  <c:v>3541.0816</c:v>
                </c:pt>
                <c:pt idx="9">
                  <c:v>3863.154176</c:v>
                </c:pt>
                <c:pt idx="10">
                  <c:v>4402.8308479999996</c:v>
                </c:pt>
                <c:pt idx="11">
                  <c:v>5064.4567040000002</c:v>
                </c:pt>
                <c:pt idx="12">
                  <c:v>6079.1500800000003</c:v>
                </c:pt>
                <c:pt idx="13">
                  <c:v>6743.076352</c:v>
                </c:pt>
                <c:pt idx="14">
                  <c:v>7654.8705280000004</c:v>
                </c:pt>
                <c:pt idx="15">
                  <c:v>9453.9345919999996</c:v>
                </c:pt>
                <c:pt idx="16">
                  <c:v>11263.350784</c:v>
                </c:pt>
                <c:pt idx="17">
                  <c:v>12769.788928</c:v>
                </c:pt>
                <c:pt idx="18">
                  <c:v>14847.238144000001</c:v>
                </c:pt>
                <c:pt idx="19">
                  <c:v>16853.393408</c:v>
                </c:pt>
                <c:pt idx="20">
                  <c:v>19382.116352000001</c:v>
                </c:pt>
                <c:pt idx="21">
                  <c:v>22280.478719999999</c:v>
                </c:pt>
                <c:pt idx="22">
                  <c:v>25544.542207999999</c:v>
                </c:pt>
                <c:pt idx="23">
                  <c:v>28813.252607999999</c:v>
                </c:pt>
                <c:pt idx="24">
                  <c:v>31338.815488</c:v>
                </c:pt>
                <c:pt idx="25">
                  <c:v>33520.238592000002</c:v>
                </c:pt>
                <c:pt idx="26">
                  <c:v>37768.380416</c:v>
                </c:pt>
                <c:pt idx="27">
                  <c:v>40547.770367999998</c:v>
                </c:pt>
                <c:pt idx="28">
                  <c:v>45839.491071999997</c:v>
                </c:pt>
                <c:pt idx="29">
                  <c:v>52487.319552000001</c:v>
                </c:pt>
              </c:numCache>
            </c:numRef>
          </c:val>
          <c:extLst>
            <c:ext xmlns:c16="http://schemas.microsoft.com/office/drawing/2014/chart" uri="{C3380CC4-5D6E-409C-BE32-E72D297353CC}">
              <c16:uniqueId val="{00000002-DDCF-479F-880C-5BC0146B37F5}"/>
            </c:ext>
          </c:extLst>
        </c:ser>
        <c:ser>
          <c:idx val="6"/>
          <c:order val="3"/>
          <c:tx>
            <c:strRef>
              <c:f>'Table 12'!$H$3</c:f>
              <c:strCache>
                <c:ptCount val="1"/>
                <c:pt idx="0">
                  <c:v>Northern (a)</c:v>
                </c:pt>
              </c:strCache>
            </c:strRef>
          </c:tx>
          <c:invertIfNegative val="0"/>
          <c:cat>
            <c:numRef>
              <c:f>'Figure 16'!$Z$2:$Z$31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('Table 12'!$H$4:$H$18,'Table 12'!$H$19:$H$33)</c:f>
              <c:numCache>
                <c:formatCode>0</c:formatCode>
                <c:ptCount val="30"/>
                <c:pt idx="0">
                  <c:v>552.92328799999996</c:v>
                </c:pt>
                <c:pt idx="1">
                  <c:v>597.469424</c:v>
                </c:pt>
                <c:pt idx="2">
                  <c:v>667.75811999999996</c:v>
                </c:pt>
                <c:pt idx="3">
                  <c:v>851.85216000000003</c:v>
                </c:pt>
                <c:pt idx="4">
                  <c:v>941.3255200000001</c:v>
                </c:pt>
                <c:pt idx="5">
                  <c:v>1099.6314560000001</c:v>
                </c:pt>
                <c:pt idx="6">
                  <c:v>1244.3251360000002</c:v>
                </c:pt>
                <c:pt idx="7">
                  <c:v>1416.8589120000001</c:v>
                </c:pt>
                <c:pt idx="8">
                  <c:v>1833.8255199999999</c:v>
                </c:pt>
                <c:pt idx="9">
                  <c:v>1881.507024</c:v>
                </c:pt>
                <c:pt idx="10">
                  <c:v>2329.4560000000001</c:v>
                </c:pt>
                <c:pt idx="11">
                  <c:v>2674.87104</c:v>
                </c:pt>
                <c:pt idx="12">
                  <c:v>3235.082496</c:v>
                </c:pt>
                <c:pt idx="13">
                  <c:v>3631.1173760000001</c:v>
                </c:pt>
                <c:pt idx="14">
                  <c:v>4013.139392</c:v>
                </c:pt>
                <c:pt idx="15" formatCode="_-* #,##0_-;\-* #,##0_-;_-* &quot;-&quot;??_-;_-@_-">
                  <c:v>2299.1088639999998</c:v>
                </c:pt>
                <c:pt idx="16" formatCode="_-* #,##0_-;\-* #,##0_-;_-* &quot;-&quot;??_-;_-@_-">
                  <c:v>2832.9518079999998</c:v>
                </c:pt>
                <c:pt idx="17" formatCode="_-* #,##0_-;\-* #,##0_-;_-* &quot;-&quot;??_-;_-@_-">
                  <c:v>3258.3513600000001</c:v>
                </c:pt>
                <c:pt idx="18" formatCode="_-* #,##0_-;\-* #,##0_-;_-* &quot;-&quot;??_-;_-@_-">
                  <c:v>3658.8439039999998</c:v>
                </c:pt>
                <c:pt idx="19" formatCode="_-* #,##0_-;\-* #,##0_-;_-* &quot;-&quot;??_-;_-@_-">
                  <c:v>4236.050432</c:v>
                </c:pt>
                <c:pt idx="20" formatCode="_-* #,##0_-;\-* #,##0_-;_-* &quot;-&quot;??_-;_-@_-">
                  <c:v>4684.2664960000002</c:v>
                </c:pt>
                <c:pt idx="21" formatCode="_-* #,##0_-;\-* #,##0_-;_-* &quot;-&quot;??_-;_-@_-">
                  <c:v>5524.2900479999998</c:v>
                </c:pt>
                <c:pt idx="22" formatCode="_-* #,##0_-;\-* #,##0_-;_-* &quot;-&quot;??_-;_-@_-">
                  <c:v>6399.7404159999996</c:v>
                </c:pt>
                <c:pt idx="23" formatCode="_-* #,##0_-;\-* #,##0_-;_-* &quot;-&quot;??_-;_-@_-">
                  <c:v>7692.8122880000001</c:v>
                </c:pt>
                <c:pt idx="24" formatCode="_-* #,##0_-;\-* #,##0_-;_-* &quot;-&quot;??_-;_-@_-">
                  <c:v>9364.8599040000008</c:v>
                </c:pt>
                <c:pt idx="25" formatCode="_-* #,##0_-;\-* #,##0_-;_-* &quot;-&quot;??_-;_-@_-">
                  <c:v>10152.379392000001</c:v>
                </c:pt>
                <c:pt idx="26" formatCode="_-* #,##0_-;\-* #,##0_-;_-* &quot;-&quot;??_-;_-@_-">
                  <c:v>11728.149504000001</c:v>
                </c:pt>
                <c:pt idx="27" formatCode="_-* #,##0_-;\-* #,##0_-;_-* &quot;-&quot;??_-;_-@_-">
                  <c:v>12507.447296</c:v>
                </c:pt>
                <c:pt idx="28" formatCode="_-* #,##0_-;\-* #,##0_-;_-* &quot;-&quot;??_-;_-@_-">
                  <c:v>14051.347456</c:v>
                </c:pt>
                <c:pt idx="29" formatCode="_-* #,##0_-;\-* #,##0_-;_-* &quot;-&quot;??_-;_-@_-">
                  <c:v>16418.68288</c:v>
                </c:pt>
              </c:numCache>
            </c:numRef>
          </c:val>
          <c:extLst>
            <c:ext xmlns:c16="http://schemas.microsoft.com/office/drawing/2014/chart" uri="{C3380CC4-5D6E-409C-BE32-E72D297353CC}">
              <c16:uniqueId val="{00000003-DDCF-479F-880C-5BC0146B37F5}"/>
            </c:ext>
          </c:extLst>
        </c:ser>
        <c:ser>
          <c:idx val="7"/>
          <c:order val="4"/>
          <c:tx>
            <c:strRef>
              <c:f>'Table 12'!$I$3</c:f>
              <c:strCache>
                <c:ptCount val="1"/>
                <c:pt idx="0">
                  <c:v>Eastern (a)</c:v>
                </c:pt>
              </c:strCache>
            </c:strRef>
          </c:tx>
          <c:invertIfNegative val="0"/>
          <c:cat>
            <c:numRef>
              <c:f>'Figure 16'!$Z$2:$Z$31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'Table 12'!$I$4:$I$33</c:f>
              <c:numCache>
                <c:formatCode>0</c:formatCode>
                <c:ptCount val="30"/>
                <c:pt idx="15" formatCode="_-* #,##0_-;\-* #,##0_-;_-* &quot;-&quot;??_-;_-@_-">
                  <c:v>3073.3821440000002</c:v>
                </c:pt>
                <c:pt idx="16" formatCode="_-* #,##0_-;\-* #,##0_-;_-* &quot;-&quot;??_-;_-@_-">
                  <c:v>4110.2766080000001</c:v>
                </c:pt>
                <c:pt idx="17" formatCode="_-* #,##0_-;\-* #,##0_-;_-* &quot;-&quot;??_-;_-@_-">
                  <c:v>5003.6326399999998</c:v>
                </c:pt>
                <c:pt idx="18" formatCode="_-* #,##0_-;\-* #,##0_-;_-* &quot;-&quot;??_-;_-@_-">
                  <c:v>6007.7967360000002</c:v>
                </c:pt>
                <c:pt idx="19" formatCode="_-* #,##0_-;\-* #,##0_-;_-* &quot;-&quot;??_-;_-@_-">
                  <c:v>6920.9804800000002</c:v>
                </c:pt>
                <c:pt idx="20" formatCode="_-* #,##0_-;\-* #,##0_-;_-* &quot;-&quot;??_-;_-@_-">
                  <c:v>7749.0088960000003</c:v>
                </c:pt>
                <c:pt idx="21" formatCode="_-* #,##0_-;\-* #,##0_-;_-* &quot;-&quot;??_-;_-@_-">
                  <c:v>8722.9143039999999</c:v>
                </c:pt>
                <c:pt idx="22" formatCode="_-* #,##0_-;\-* #,##0_-;_-* &quot;-&quot;??_-;_-@_-">
                  <c:v>9651.2030720000002</c:v>
                </c:pt>
                <c:pt idx="23" formatCode="_-* #,##0_-;\-* #,##0_-;_-* &quot;-&quot;??_-;_-@_-">
                  <c:v>10426.365952</c:v>
                </c:pt>
                <c:pt idx="24" formatCode="_-* #,##0_-;\-* #,##0_-;_-* &quot;-&quot;??_-;_-@_-">
                  <c:v>12073.590784</c:v>
                </c:pt>
                <c:pt idx="25" formatCode="_-* #,##0_-;\-* #,##0_-;_-* &quot;-&quot;??_-;_-@_-">
                  <c:v>14557.319168</c:v>
                </c:pt>
                <c:pt idx="26" formatCode="_-* #,##0_-;\-* #,##0_-;_-* &quot;-&quot;??_-;_-@_-">
                  <c:v>16089.441279999999</c:v>
                </c:pt>
                <c:pt idx="27" formatCode="_-* #,##0_-;\-* #,##0_-;_-* &quot;-&quot;??_-;_-@_-">
                  <c:v>16542.692351999998</c:v>
                </c:pt>
                <c:pt idx="28" formatCode="_-* #,##0_-;\-* #,##0_-;_-* &quot;-&quot;??_-;_-@_-">
                  <c:v>18731.266048000001</c:v>
                </c:pt>
                <c:pt idx="29" formatCode="_-* #,##0_-;\-* #,##0_-;_-* &quot;-&quot;??_-;_-@_-">
                  <c:v>21975.709696000002</c:v>
                </c:pt>
              </c:numCache>
            </c:numRef>
          </c:val>
          <c:extLst>
            <c:ext xmlns:c16="http://schemas.microsoft.com/office/drawing/2014/chart" uri="{C3380CC4-5D6E-409C-BE32-E72D297353CC}">
              <c16:uniqueId val="{00000004-DDCF-479F-880C-5BC0146B37F5}"/>
            </c:ext>
          </c:extLst>
        </c:ser>
        <c:ser>
          <c:idx val="9"/>
          <c:order val="5"/>
          <c:tx>
            <c:strRef>
              <c:f>'Table 12'!$K$3</c:f>
              <c:strCache>
                <c:ptCount val="1"/>
                <c:pt idx="0">
                  <c:v>North-Western </c:v>
                </c:pt>
              </c:strCache>
            </c:strRef>
          </c:tx>
          <c:invertIfNegative val="0"/>
          <c:cat>
            <c:numRef>
              <c:f>'Figure 16'!$Z$2:$Z$31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'Table 12'!$K$4:$K$33</c:f>
              <c:numCache>
                <c:formatCode>_-* #,##0_-;\-* #,##0_-;_-* "-"??_-;_-@_-</c:formatCode>
                <c:ptCount val="30"/>
                <c:pt idx="0">
                  <c:v>810.90912000000003</c:v>
                </c:pt>
                <c:pt idx="1">
                  <c:v>919.31084799999996</c:v>
                </c:pt>
                <c:pt idx="2">
                  <c:v>1033.8098560000001</c:v>
                </c:pt>
                <c:pt idx="3">
                  <c:v>1228.976768</c:v>
                </c:pt>
                <c:pt idx="4">
                  <c:v>1481.1197440000001</c:v>
                </c:pt>
                <c:pt idx="5">
                  <c:v>1660.863744</c:v>
                </c:pt>
                <c:pt idx="6">
                  <c:v>1871.547264</c:v>
                </c:pt>
                <c:pt idx="7">
                  <c:v>2216.9415680000002</c:v>
                </c:pt>
                <c:pt idx="8">
                  <c:v>2553.0078720000001</c:v>
                </c:pt>
                <c:pt idx="9">
                  <c:v>2869.6729599999999</c:v>
                </c:pt>
                <c:pt idx="10">
                  <c:v>3399.6741120000002</c:v>
                </c:pt>
                <c:pt idx="11">
                  <c:v>3839.918592</c:v>
                </c:pt>
                <c:pt idx="12">
                  <c:v>4596.141568</c:v>
                </c:pt>
                <c:pt idx="13">
                  <c:v>4952.4577280000003</c:v>
                </c:pt>
                <c:pt idx="14">
                  <c:v>5860.496384</c:v>
                </c:pt>
                <c:pt idx="15">
                  <c:v>7136.1930240000002</c:v>
                </c:pt>
                <c:pt idx="16">
                  <c:v>8860.7109120000005</c:v>
                </c:pt>
                <c:pt idx="17">
                  <c:v>9864.399872</c:v>
                </c:pt>
                <c:pt idx="18">
                  <c:v>11538.358271999999</c:v>
                </c:pt>
                <c:pt idx="19">
                  <c:v>12692.868096</c:v>
                </c:pt>
                <c:pt idx="20">
                  <c:v>14225.342463999999</c:v>
                </c:pt>
                <c:pt idx="21">
                  <c:v>16324.759552</c:v>
                </c:pt>
                <c:pt idx="22">
                  <c:v>18333.800448000002</c:v>
                </c:pt>
                <c:pt idx="23">
                  <c:v>21539.772416</c:v>
                </c:pt>
                <c:pt idx="24">
                  <c:v>23341.144064</c:v>
                </c:pt>
                <c:pt idx="25">
                  <c:v>25874.866176</c:v>
                </c:pt>
                <c:pt idx="26">
                  <c:v>28245.260288000001</c:v>
                </c:pt>
                <c:pt idx="27">
                  <c:v>30120.183808000002</c:v>
                </c:pt>
                <c:pt idx="28">
                  <c:v>34240.210943999999</c:v>
                </c:pt>
                <c:pt idx="29">
                  <c:v>39291.641856000002</c:v>
                </c:pt>
              </c:numCache>
            </c:numRef>
          </c:val>
          <c:extLst>
            <c:ext xmlns:c16="http://schemas.microsoft.com/office/drawing/2014/chart" uri="{C3380CC4-5D6E-409C-BE32-E72D297353CC}">
              <c16:uniqueId val="{00000005-DDCF-479F-880C-5BC0146B37F5}"/>
            </c:ext>
          </c:extLst>
        </c:ser>
        <c:ser>
          <c:idx val="11"/>
          <c:order val="6"/>
          <c:tx>
            <c:strRef>
              <c:f>'Table 12'!$M$3</c:f>
              <c:strCache>
                <c:ptCount val="1"/>
                <c:pt idx="0">
                  <c:v>North-Central </c:v>
                </c:pt>
              </c:strCache>
            </c:strRef>
          </c:tx>
          <c:invertIfNegative val="0"/>
          <c:cat>
            <c:numRef>
              <c:f>'Figure 16'!$Z$2:$Z$31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'Table 12'!$M$4:$M$33</c:f>
              <c:numCache>
                <c:formatCode>_-* #,##0_-;\-* #,##0_-;_-* "-"??_-;_-@_-</c:formatCode>
                <c:ptCount val="30"/>
                <c:pt idx="0">
                  <c:v>568.99187199999994</c:v>
                </c:pt>
                <c:pt idx="1">
                  <c:v>630.98636799999997</c:v>
                </c:pt>
                <c:pt idx="2">
                  <c:v>699.05875200000003</c:v>
                </c:pt>
                <c:pt idx="3">
                  <c:v>822.22297600000002</c:v>
                </c:pt>
                <c:pt idx="4">
                  <c:v>984.81356800000003</c:v>
                </c:pt>
                <c:pt idx="5">
                  <c:v>1092.5639679999999</c:v>
                </c:pt>
                <c:pt idx="6">
                  <c:v>1199.262592</c:v>
                </c:pt>
                <c:pt idx="7">
                  <c:v>1303.27232</c:v>
                </c:pt>
                <c:pt idx="8">
                  <c:v>1622.8691200000001</c:v>
                </c:pt>
                <c:pt idx="9">
                  <c:v>1676.882304</c:v>
                </c:pt>
                <c:pt idx="10">
                  <c:v>1959.1683840000001</c:v>
                </c:pt>
                <c:pt idx="11">
                  <c:v>2172.286208</c:v>
                </c:pt>
                <c:pt idx="12">
                  <c:v>2478.8520960000001</c:v>
                </c:pt>
                <c:pt idx="13">
                  <c:v>2627.8896639999998</c:v>
                </c:pt>
                <c:pt idx="14">
                  <c:v>3095.535104</c:v>
                </c:pt>
                <c:pt idx="15">
                  <c:v>3028.8040959999998</c:v>
                </c:pt>
                <c:pt idx="16">
                  <c:v>4102.3347199999998</c:v>
                </c:pt>
                <c:pt idx="17">
                  <c:v>5050.3802880000003</c:v>
                </c:pt>
                <c:pt idx="18">
                  <c:v>5825.5247360000003</c:v>
                </c:pt>
                <c:pt idx="19">
                  <c:v>6505.8693119999998</c:v>
                </c:pt>
                <c:pt idx="20">
                  <c:v>6826.9480960000001</c:v>
                </c:pt>
                <c:pt idx="21">
                  <c:v>7986.6680319999996</c:v>
                </c:pt>
                <c:pt idx="22">
                  <c:v>9048.5544960000007</c:v>
                </c:pt>
                <c:pt idx="23">
                  <c:v>10665.528319999999</c:v>
                </c:pt>
                <c:pt idx="24">
                  <c:v>12003.825664</c:v>
                </c:pt>
                <c:pt idx="25">
                  <c:v>13455.649792</c:v>
                </c:pt>
                <c:pt idx="26">
                  <c:v>14790.208511999999</c:v>
                </c:pt>
                <c:pt idx="27">
                  <c:v>15626.049536</c:v>
                </c:pt>
                <c:pt idx="28">
                  <c:v>17655.734272000002</c:v>
                </c:pt>
                <c:pt idx="29">
                  <c:v>20556.740608</c:v>
                </c:pt>
              </c:numCache>
            </c:numRef>
          </c:val>
          <c:extLst>
            <c:ext xmlns:c16="http://schemas.microsoft.com/office/drawing/2014/chart" uri="{C3380CC4-5D6E-409C-BE32-E72D297353CC}">
              <c16:uniqueId val="{00000006-DDCF-479F-880C-5BC0146B37F5}"/>
            </c:ext>
          </c:extLst>
        </c:ser>
        <c:ser>
          <c:idx val="13"/>
          <c:order val="7"/>
          <c:tx>
            <c:strRef>
              <c:f>'Table 12'!$O$3</c:f>
              <c:strCache>
                <c:ptCount val="1"/>
                <c:pt idx="0">
                  <c:v>Uva </c:v>
                </c:pt>
              </c:strCache>
            </c:strRef>
          </c:tx>
          <c:invertIfNegative val="0"/>
          <c:cat>
            <c:numRef>
              <c:f>'Figure 16'!$Z$2:$Z$31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'Table 12'!$O$4:$O$33</c:f>
              <c:numCache>
                <c:formatCode>_-* #,##0_-;\-* #,##0_-;_-* "-"??_-;_-@_-</c:formatCode>
                <c:ptCount val="30"/>
                <c:pt idx="0">
                  <c:v>376.94076799999999</c:v>
                </c:pt>
                <c:pt idx="1">
                  <c:v>410.9984</c:v>
                </c:pt>
                <c:pt idx="2">
                  <c:v>454.03872000000001</c:v>
                </c:pt>
                <c:pt idx="3">
                  <c:v>541.51302399999997</c:v>
                </c:pt>
                <c:pt idx="4">
                  <c:v>654.05836799999997</c:v>
                </c:pt>
                <c:pt idx="5">
                  <c:v>694.77619200000004</c:v>
                </c:pt>
                <c:pt idx="6">
                  <c:v>778.55814399999997</c:v>
                </c:pt>
                <c:pt idx="7">
                  <c:v>851.63225599999998</c:v>
                </c:pt>
                <c:pt idx="8">
                  <c:v>1054.7380479999999</c:v>
                </c:pt>
                <c:pt idx="9">
                  <c:v>1112.689408</c:v>
                </c:pt>
                <c:pt idx="10">
                  <c:v>1321.8419200000001</c:v>
                </c:pt>
                <c:pt idx="11">
                  <c:v>1540.737408</c:v>
                </c:pt>
                <c:pt idx="12">
                  <c:v>1983.9841280000001</c:v>
                </c:pt>
                <c:pt idx="13">
                  <c:v>2233.6015360000001</c:v>
                </c:pt>
                <c:pt idx="14">
                  <c:v>2535.0392320000001</c:v>
                </c:pt>
                <c:pt idx="15">
                  <c:v>3209.966848</c:v>
                </c:pt>
                <c:pt idx="16">
                  <c:v>4051.4457600000001</c:v>
                </c:pt>
                <c:pt idx="17">
                  <c:v>4544.2903040000001</c:v>
                </c:pt>
                <c:pt idx="18">
                  <c:v>5178.6357760000001</c:v>
                </c:pt>
                <c:pt idx="19">
                  <c:v>5781.9187199999997</c:v>
                </c:pt>
                <c:pt idx="20">
                  <c:v>6406.708224</c:v>
                </c:pt>
                <c:pt idx="21">
                  <c:v>7322.6854400000002</c:v>
                </c:pt>
                <c:pt idx="22">
                  <c:v>8321.9937279999995</c:v>
                </c:pt>
                <c:pt idx="23">
                  <c:v>10045.917184</c:v>
                </c:pt>
                <c:pt idx="24">
                  <c:v>10813.600768</c:v>
                </c:pt>
                <c:pt idx="25">
                  <c:v>12226.813952</c:v>
                </c:pt>
                <c:pt idx="26">
                  <c:v>13258.611712</c:v>
                </c:pt>
                <c:pt idx="27">
                  <c:v>13839.757312</c:v>
                </c:pt>
                <c:pt idx="28">
                  <c:v>15504.538624000001</c:v>
                </c:pt>
                <c:pt idx="29">
                  <c:v>18087.888896</c:v>
                </c:pt>
              </c:numCache>
            </c:numRef>
          </c:val>
          <c:extLst>
            <c:ext xmlns:c16="http://schemas.microsoft.com/office/drawing/2014/chart" uri="{C3380CC4-5D6E-409C-BE32-E72D297353CC}">
              <c16:uniqueId val="{00000007-DDCF-479F-880C-5BC0146B37F5}"/>
            </c:ext>
          </c:extLst>
        </c:ser>
        <c:ser>
          <c:idx val="15"/>
          <c:order val="8"/>
          <c:tx>
            <c:strRef>
              <c:f>'Table 12'!$Q$3</c:f>
              <c:strCache>
                <c:ptCount val="1"/>
                <c:pt idx="0">
                  <c:v>Sabaragamuwa </c:v>
                </c:pt>
              </c:strCache>
            </c:strRef>
          </c:tx>
          <c:invertIfNegative val="0"/>
          <c:cat>
            <c:numRef>
              <c:f>'Figure 16'!$Z$2:$Z$31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'Table 12'!$Q$4:$Q$33</c:f>
              <c:numCache>
                <c:formatCode>_-* #,##0_-;\-* #,##0_-;_-* "-"??_-;_-@_-</c:formatCode>
                <c:ptCount val="30"/>
                <c:pt idx="0">
                  <c:v>585.51084800000001</c:v>
                </c:pt>
                <c:pt idx="1">
                  <c:v>661.42912000000001</c:v>
                </c:pt>
                <c:pt idx="2">
                  <c:v>742.19769599999995</c:v>
                </c:pt>
                <c:pt idx="3">
                  <c:v>883.32243200000005</c:v>
                </c:pt>
                <c:pt idx="4">
                  <c:v>1061.6931199999999</c:v>
                </c:pt>
                <c:pt idx="5">
                  <c:v>1233.4055679999999</c:v>
                </c:pt>
                <c:pt idx="6">
                  <c:v>1407.37664</c:v>
                </c:pt>
                <c:pt idx="7">
                  <c:v>1605.45856</c:v>
                </c:pt>
                <c:pt idx="8">
                  <c:v>1869.402368</c:v>
                </c:pt>
                <c:pt idx="9">
                  <c:v>2033.9016959999999</c:v>
                </c:pt>
                <c:pt idx="10">
                  <c:v>2352.6804480000001</c:v>
                </c:pt>
                <c:pt idx="11">
                  <c:v>2691.4119679999999</c:v>
                </c:pt>
                <c:pt idx="12">
                  <c:v>3176.2547199999999</c:v>
                </c:pt>
                <c:pt idx="13">
                  <c:v>3666.0375039999999</c:v>
                </c:pt>
                <c:pt idx="14">
                  <c:v>4048.315392</c:v>
                </c:pt>
                <c:pt idx="15">
                  <c:v>4975.5873279999996</c:v>
                </c:pt>
                <c:pt idx="16">
                  <c:v>6025.5104000000001</c:v>
                </c:pt>
                <c:pt idx="17">
                  <c:v>6729.8176000000003</c:v>
                </c:pt>
                <c:pt idx="18">
                  <c:v>7818.7361279999996</c:v>
                </c:pt>
                <c:pt idx="19">
                  <c:v>8422.8915199999992</c:v>
                </c:pt>
                <c:pt idx="20">
                  <c:v>9341.5198720000008</c:v>
                </c:pt>
                <c:pt idx="21">
                  <c:v>10506.353664</c:v>
                </c:pt>
                <c:pt idx="22">
                  <c:v>11928.537087999999</c:v>
                </c:pt>
                <c:pt idx="23">
                  <c:v>13942.172672000001</c:v>
                </c:pt>
                <c:pt idx="24">
                  <c:v>14822.595584000001</c:v>
                </c:pt>
                <c:pt idx="25">
                  <c:v>16813.627391999999</c:v>
                </c:pt>
                <c:pt idx="26">
                  <c:v>18201.497599999999</c:v>
                </c:pt>
                <c:pt idx="27">
                  <c:v>19399.942144000001</c:v>
                </c:pt>
                <c:pt idx="28">
                  <c:v>21795.979264000001</c:v>
                </c:pt>
                <c:pt idx="29">
                  <c:v>25236.19328</c:v>
                </c:pt>
              </c:numCache>
            </c:numRef>
          </c:val>
          <c:extLst>
            <c:ext xmlns:c16="http://schemas.microsoft.com/office/drawing/2014/chart" uri="{C3380CC4-5D6E-409C-BE32-E72D297353CC}">
              <c16:uniqueId val="{00000008-DDCF-479F-880C-5BC0146B37F5}"/>
            </c:ext>
          </c:extLst>
        </c:ser>
        <c:dLbls>
          <c:showLegendKey val="0"/>
          <c:showVal val="0"/>
          <c:showCatName val="0"/>
          <c:showSerName val="0"/>
          <c:showPercent val="0"/>
          <c:showBubbleSize val="0"/>
        </c:dLbls>
        <c:gapWidth val="150"/>
        <c:axId val="146103296"/>
        <c:axId val="146113664"/>
      </c:barChart>
      <c:catAx>
        <c:axId val="146103296"/>
        <c:scaling>
          <c:orientation val="minMax"/>
        </c:scaling>
        <c:delete val="0"/>
        <c:axPos val="b"/>
        <c:title>
          <c:tx>
            <c:rich>
              <a:bodyPr/>
              <a:lstStyle/>
              <a:p>
                <a:pPr>
                  <a:defRPr/>
                </a:pPr>
                <a:r>
                  <a:rPr lang="en-US"/>
                  <a:t>Year</a:t>
                </a:r>
              </a:p>
            </c:rich>
          </c:tx>
          <c:overlay val="0"/>
        </c:title>
        <c:numFmt formatCode="General" sourceLinked="1"/>
        <c:majorTickMark val="out"/>
        <c:minorTickMark val="none"/>
        <c:tickLblPos val="nextTo"/>
        <c:spPr>
          <a:ln>
            <a:solidFill>
              <a:schemeClr val="tx1"/>
            </a:solidFill>
          </a:ln>
        </c:spPr>
        <c:txPr>
          <a:bodyPr rot="-2700000"/>
          <a:lstStyle/>
          <a:p>
            <a:pPr>
              <a:defRPr/>
            </a:pPr>
            <a:endParaRPr lang="en-US"/>
          </a:p>
        </c:txPr>
        <c:crossAx val="146113664"/>
        <c:crosses val="autoZero"/>
        <c:auto val="1"/>
        <c:lblAlgn val="ctr"/>
        <c:lblOffset val="100"/>
        <c:noMultiLvlLbl val="0"/>
      </c:catAx>
      <c:valAx>
        <c:axId val="146113664"/>
        <c:scaling>
          <c:orientation val="minMax"/>
        </c:scaling>
        <c:delete val="0"/>
        <c:axPos val="l"/>
        <c:title>
          <c:tx>
            <c:rich>
              <a:bodyPr rot="-5400000" vert="horz"/>
              <a:lstStyle/>
              <a:p>
                <a:pPr>
                  <a:defRPr/>
                </a:pPr>
                <a:r>
                  <a:rPr lang="en-US"/>
                  <a:t>Rs.</a:t>
                </a:r>
                <a:r>
                  <a:rPr lang="en-US" baseline="0"/>
                  <a:t> million</a:t>
                </a:r>
                <a:endParaRPr lang="en-US"/>
              </a:p>
            </c:rich>
          </c:tx>
          <c:overlay val="0"/>
        </c:title>
        <c:numFmt formatCode="_-* #,##0_-;\-* #,##0_-;_-* &quot;-&quot;??_-;_-@_-" sourceLinked="1"/>
        <c:majorTickMark val="out"/>
        <c:minorTickMark val="none"/>
        <c:tickLblPos val="nextTo"/>
        <c:spPr>
          <a:ln>
            <a:solidFill>
              <a:schemeClr val="tx1"/>
            </a:solidFill>
          </a:ln>
        </c:spPr>
        <c:crossAx val="146103296"/>
        <c:crosses val="autoZero"/>
        <c:crossBetween val="between"/>
      </c:valAx>
    </c:plotArea>
    <c:legend>
      <c:legendPos val="b"/>
      <c:overlay val="0"/>
      <c:spPr>
        <a:ln>
          <a:solidFill>
            <a:schemeClr val="tx1"/>
          </a:solidFill>
        </a:ln>
      </c:spPr>
    </c:legend>
    <c:plotVisOnly val="1"/>
    <c:dispBlanksAs val="gap"/>
    <c:showDLblsOverMax val="0"/>
  </c:chart>
  <c:spPr>
    <a:noFill/>
    <a:ln>
      <a:noFill/>
    </a:ln>
  </c:spPr>
  <c:txPr>
    <a:bodyPr/>
    <a:lstStyle/>
    <a:p>
      <a:pPr>
        <a:defRPr>
          <a:latin typeface="Arial"/>
          <a:cs typeface="Arial"/>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Figure 17: Current health expenditure by revenues of financing</a:t>
            </a:r>
            <a:r>
              <a:rPr lang="en-US" sz="1000" baseline="0"/>
              <a:t> </a:t>
            </a:r>
            <a:r>
              <a:rPr lang="en-US" sz="1000"/>
              <a:t>(%), 1990–2019</a:t>
            </a:r>
          </a:p>
        </c:rich>
      </c:tx>
      <c:layout>
        <c:manualLayout>
          <c:xMode val="edge"/>
          <c:yMode val="edge"/>
          <c:x val="9.4174815439890293E-3"/>
          <c:y val="1.35551660570103E-2"/>
        </c:manualLayout>
      </c:layout>
      <c:overlay val="0"/>
    </c:title>
    <c:autoTitleDeleted val="0"/>
    <c:plotArea>
      <c:layout>
        <c:manualLayout>
          <c:layoutTarget val="inner"/>
          <c:xMode val="edge"/>
          <c:yMode val="edge"/>
          <c:x val="0.10479316444140134"/>
          <c:y val="7.5268817204301078E-2"/>
          <c:w val="0.87527929932671455"/>
          <c:h val="0.6343034271253728"/>
        </c:manualLayout>
      </c:layout>
      <c:barChart>
        <c:barDir val="col"/>
        <c:grouping val="stacked"/>
        <c:varyColors val="0"/>
        <c:ser>
          <c:idx val="0"/>
          <c:order val="0"/>
          <c:tx>
            <c:strRef>
              <c:f>'Table 16'!$B$3:$C$3</c:f>
              <c:strCache>
                <c:ptCount val="1"/>
                <c:pt idx="0">
                  <c:v>Transfers from government domestic revenue</c:v>
                </c:pt>
              </c:strCache>
            </c:strRef>
          </c:tx>
          <c:spPr>
            <a:solidFill>
              <a:srgbClr val="0000FF"/>
            </a:solidFill>
          </c:spPr>
          <c:invertIfNegative val="0"/>
          <c:cat>
            <c:numRef>
              <c:f>'Figure 17'!$Z$2:$Z$31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'Table 16'!$C$5:$C$34</c:f>
              <c:numCache>
                <c:formatCode>_(* #,##0_);_(* \(#,##0\);_(* "-"??_);_(@_)</c:formatCode>
                <c:ptCount val="30"/>
                <c:pt idx="0">
                  <c:v>41.536561033875117</c:v>
                </c:pt>
                <c:pt idx="1">
                  <c:v>39.087485935822492</c:v>
                </c:pt>
                <c:pt idx="2">
                  <c:v>39.948411821540361</c:v>
                </c:pt>
                <c:pt idx="3">
                  <c:v>40.124924919768773</c:v>
                </c:pt>
                <c:pt idx="4">
                  <c:v>40.091112354739494</c:v>
                </c:pt>
                <c:pt idx="5">
                  <c:v>39.727899849897803</c:v>
                </c:pt>
                <c:pt idx="6">
                  <c:v>40.417706819168615</c:v>
                </c:pt>
                <c:pt idx="7">
                  <c:v>39.609910340718478</c:v>
                </c:pt>
                <c:pt idx="8">
                  <c:v>40.728497956874662</c:v>
                </c:pt>
                <c:pt idx="9">
                  <c:v>39.490348394333672</c:v>
                </c:pt>
                <c:pt idx="10">
                  <c:v>41.702910036074826</c:v>
                </c:pt>
                <c:pt idx="11">
                  <c:v>40.228862606741153</c:v>
                </c:pt>
                <c:pt idx="12">
                  <c:v>40.47961046149657</c:v>
                </c:pt>
                <c:pt idx="13">
                  <c:v>36.767728106288786</c:v>
                </c:pt>
                <c:pt idx="14">
                  <c:v>40.76560865125591</c:v>
                </c:pt>
                <c:pt idx="15">
                  <c:v>41.143665824033121</c:v>
                </c:pt>
                <c:pt idx="16">
                  <c:v>41.654271985255029</c:v>
                </c:pt>
                <c:pt idx="17">
                  <c:v>44.105340940776216</c:v>
                </c:pt>
                <c:pt idx="18">
                  <c:v>42.840058136818406</c:v>
                </c:pt>
                <c:pt idx="19">
                  <c:v>42.077683288584602</c:v>
                </c:pt>
                <c:pt idx="20">
                  <c:v>40.178071968568368</c:v>
                </c:pt>
                <c:pt idx="21">
                  <c:v>41.125561838423828</c:v>
                </c:pt>
                <c:pt idx="22">
                  <c:v>39.93048988809123</c:v>
                </c:pt>
                <c:pt idx="23">
                  <c:v>42.088363798188567</c:v>
                </c:pt>
                <c:pt idx="24">
                  <c:v>45.222338617436748</c:v>
                </c:pt>
                <c:pt idx="25">
                  <c:v>46.386922621262912</c:v>
                </c:pt>
                <c:pt idx="26">
                  <c:v>47.40601820668153</c:v>
                </c:pt>
                <c:pt idx="27">
                  <c:v>44.845870916032595</c:v>
                </c:pt>
                <c:pt idx="28">
                  <c:v>46.913827547493284</c:v>
                </c:pt>
                <c:pt idx="29">
                  <c:v>48.404223394177208</c:v>
                </c:pt>
              </c:numCache>
            </c:numRef>
          </c:val>
          <c:extLst>
            <c:ext xmlns:c16="http://schemas.microsoft.com/office/drawing/2014/chart" uri="{C3380CC4-5D6E-409C-BE32-E72D297353CC}">
              <c16:uniqueId val="{00000000-B59B-4451-8685-BF5EAFA3DF38}"/>
            </c:ext>
          </c:extLst>
        </c:ser>
        <c:ser>
          <c:idx val="1"/>
          <c:order val="1"/>
          <c:tx>
            <c:strRef>
              <c:f>'Table 16'!$E$3:$F$3</c:f>
              <c:strCache>
                <c:ptCount val="1"/>
                <c:pt idx="0">
                  <c:v>Transfers distributed by government from foreign sources</c:v>
                </c:pt>
              </c:strCache>
            </c:strRef>
          </c:tx>
          <c:spPr>
            <a:solidFill>
              <a:schemeClr val="bg1">
                <a:lumMod val="50000"/>
              </a:schemeClr>
            </a:solidFill>
          </c:spPr>
          <c:invertIfNegative val="0"/>
          <c:cat>
            <c:numRef>
              <c:f>'Figure 17'!$Z$2:$Z$31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'Table 16'!$F$5:$F$34</c:f>
              <c:numCache>
                <c:formatCode>0</c:formatCode>
                <c:ptCount val="30"/>
                <c:pt idx="0">
                  <c:v>0.35603604399470035</c:v>
                </c:pt>
                <c:pt idx="1">
                  <c:v>1.3994812705916044</c:v>
                </c:pt>
                <c:pt idx="2">
                  <c:v>1.5460178733031396</c:v>
                </c:pt>
                <c:pt idx="3">
                  <c:v>2.2141399726864184</c:v>
                </c:pt>
                <c:pt idx="4">
                  <c:v>1.2132171717598377</c:v>
                </c:pt>
                <c:pt idx="5">
                  <c:v>1.9987964352275918</c:v>
                </c:pt>
                <c:pt idx="6">
                  <c:v>0.36035602605867684</c:v>
                </c:pt>
                <c:pt idx="7">
                  <c:v>0.43743238127750689</c:v>
                </c:pt>
                <c:pt idx="8">
                  <c:v>0.46758396666447449</c:v>
                </c:pt>
                <c:pt idx="9">
                  <c:v>0.3447042299383215</c:v>
                </c:pt>
                <c:pt idx="10">
                  <c:v>1.3928564840560702</c:v>
                </c:pt>
                <c:pt idx="11">
                  <c:v>1.0616669248462951</c:v>
                </c:pt>
                <c:pt idx="12">
                  <c:v>0.27177665790744504</c:v>
                </c:pt>
                <c:pt idx="13">
                  <c:v>1.3034424969497103</c:v>
                </c:pt>
                <c:pt idx="14">
                  <c:v>0.65681272662850088</c:v>
                </c:pt>
                <c:pt idx="15">
                  <c:v>1.0611013453606724</c:v>
                </c:pt>
                <c:pt idx="16">
                  <c:v>3.1032947483995774</c:v>
                </c:pt>
                <c:pt idx="17">
                  <c:v>1.4789076721535204</c:v>
                </c:pt>
                <c:pt idx="18">
                  <c:v>1.2277816941992161</c:v>
                </c:pt>
                <c:pt idx="19">
                  <c:v>1.7857711463118868</c:v>
                </c:pt>
                <c:pt idx="20">
                  <c:v>1.6420402689396003</c:v>
                </c:pt>
                <c:pt idx="21">
                  <c:v>0.68210959237995039</c:v>
                </c:pt>
                <c:pt idx="22">
                  <c:v>0.49000625926791985</c:v>
                </c:pt>
                <c:pt idx="23">
                  <c:v>0.82440886218581888</c:v>
                </c:pt>
                <c:pt idx="24">
                  <c:v>1.3108526257609641</c:v>
                </c:pt>
                <c:pt idx="25">
                  <c:v>1.9116907016914237</c:v>
                </c:pt>
                <c:pt idx="26">
                  <c:v>1.0252985368083083</c:v>
                </c:pt>
                <c:pt idx="27">
                  <c:v>2.8038983119858965</c:v>
                </c:pt>
                <c:pt idx="28">
                  <c:v>1.1358562371484808</c:v>
                </c:pt>
                <c:pt idx="29">
                  <c:v>1.0277144019928557</c:v>
                </c:pt>
              </c:numCache>
            </c:numRef>
          </c:val>
          <c:extLst>
            <c:ext xmlns:c16="http://schemas.microsoft.com/office/drawing/2014/chart" uri="{C3380CC4-5D6E-409C-BE32-E72D297353CC}">
              <c16:uniqueId val="{00000001-B59B-4451-8685-BF5EAFA3DF38}"/>
            </c:ext>
          </c:extLst>
        </c:ser>
        <c:ser>
          <c:idx val="2"/>
          <c:order val="2"/>
          <c:tx>
            <c:strRef>
              <c:f>'Table 16'!$H$3:$I$3</c:f>
              <c:strCache>
                <c:ptCount val="1"/>
                <c:pt idx="0">
                  <c:v>Social security contributions/insurance (a)</c:v>
                </c:pt>
              </c:strCache>
            </c:strRef>
          </c:tx>
          <c:spPr>
            <a:solidFill>
              <a:schemeClr val="tx1">
                <a:lumMod val="75000"/>
                <a:lumOff val="25000"/>
              </a:schemeClr>
            </a:solidFill>
          </c:spPr>
          <c:invertIfNegative val="0"/>
          <c:cat>
            <c:numRef>
              <c:f>'Figure 17'!$Z$2:$Z$31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'Table 16'!$I$5:$I$34</c:f>
              <c:numCache>
                <c:formatCode>_(* #,##0_);_(* \(#,##0\);_(* "-"??_);_(@_)</c:formatCode>
                <c:ptCount val="30"/>
                <c:pt idx="0">
                  <c:v>1.5473811251032375E-3</c:v>
                </c:pt>
                <c:pt idx="1">
                  <c:v>4.7336206830123871E-3</c:v>
                </c:pt>
                <c:pt idx="2">
                  <c:v>1.5357138813010191E-2</c:v>
                </c:pt>
                <c:pt idx="3">
                  <c:v>6.8690329169429458E-3</c:v>
                </c:pt>
                <c:pt idx="4">
                  <c:v>2.119262205532603E-2</c:v>
                </c:pt>
                <c:pt idx="5">
                  <c:v>4.7687707272997031E-2</c:v>
                </c:pt>
                <c:pt idx="6">
                  <c:v>3.5392283803367522E-2</c:v>
                </c:pt>
                <c:pt idx="7">
                  <c:v>0.2973722183780495</c:v>
                </c:pt>
                <c:pt idx="8">
                  <c:v>0.3395855477402776</c:v>
                </c:pt>
                <c:pt idx="9">
                  <c:v>0.43411873499921949</c:v>
                </c:pt>
                <c:pt idx="10">
                  <c:v>0.58904861314280255</c:v>
                </c:pt>
                <c:pt idx="11">
                  <c:v>0.68454074220930849</c:v>
                </c:pt>
                <c:pt idx="12">
                  <c:v>0.50962604215079088</c:v>
                </c:pt>
                <c:pt idx="13">
                  <c:v>0.40167010179196999</c:v>
                </c:pt>
                <c:pt idx="14">
                  <c:v>0.34601212594598318</c:v>
                </c:pt>
                <c:pt idx="15">
                  <c:v>0.28165939015644192</c:v>
                </c:pt>
                <c:pt idx="16">
                  <c:v>0.19361039749711345</c:v>
                </c:pt>
                <c:pt idx="17">
                  <c:v>0.38538450835423255</c:v>
                </c:pt>
                <c:pt idx="18">
                  <c:v>0.59221415552171364</c:v>
                </c:pt>
                <c:pt idx="19">
                  <c:v>0.57572020463450679</c:v>
                </c:pt>
                <c:pt idx="20">
                  <c:v>0.56620614089330701</c:v>
                </c:pt>
                <c:pt idx="21">
                  <c:v>0.53539490128755518</c:v>
                </c:pt>
                <c:pt idx="22">
                  <c:v>0.4762940750149538</c:v>
                </c:pt>
                <c:pt idx="23">
                  <c:v>0.47104595646506858</c:v>
                </c:pt>
                <c:pt idx="24">
                  <c:v>0.44308850122611765</c:v>
                </c:pt>
                <c:pt idx="25">
                  <c:v>0.47135182311084456</c:v>
                </c:pt>
                <c:pt idx="26">
                  <c:v>0.49006782286616024</c:v>
                </c:pt>
                <c:pt idx="27">
                  <c:v>0.66056845211932291</c:v>
                </c:pt>
                <c:pt idx="28">
                  <c:v>0.83975891963968663</c:v>
                </c:pt>
                <c:pt idx="29">
                  <c:v>0.8212658568417075</c:v>
                </c:pt>
              </c:numCache>
            </c:numRef>
          </c:val>
          <c:extLst>
            <c:ext xmlns:c16="http://schemas.microsoft.com/office/drawing/2014/chart" uri="{C3380CC4-5D6E-409C-BE32-E72D297353CC}">
              <c16:uniqueId val="{00000003-B59B-4451-8685-BF5EAFA3DF38}"/>
            </c:ext>
          </c:extLst>
        </c:ser>
        <c:ser>
          <c:idx val="3"/>
          <c:order val="3"/>
          <c:tx>
            <c:strRef>
              <c:f>'Table 16'!$K$3:$L$3</c:f>
              <c:strCache>
                <c:ptCount val="1"/>
                <c:pt idx="0">
                  <c:v>Voluntary prepayments to private insurance </c:v>
                </c:pt>
              </c:strCache>
            </c:strRef>
          </c:tx>
          <c:spPr>
            <a:solidFill>
              <a:schemeClr val="tx2"/>
            </a:solidFill>
          </c:spPr>
          <c:invertIfNegative val="0"/>
          <c:cat>
            <c:numRef>
              <c:f>'Figure 17'!$Z$2:$Z$31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'Table 16'!$L$5:$L$34</c:f>
              <c:numCache>
                <c:formatCode>_(* #,##0_);_(* \(#,##0\);_(* "-"??_);_(@_)</c:formatCode>
                <c:ptCount val="30"/>
                <c:pt idx="0">
                  <c:v>0.4807783495264491</c:v>
                </c:pt>
                <c:pt idx="1">
                  <c:v>0.46271029637885491</c:v>
                </c:pt>
                <c:pt idx="2">
                  <c:v>0.55884494853950906</c:v>
                </c:pt>
                <c:pt idx="3">
                  <c:v>0.59326452304104016</c:v>
                </c:pt>
                <c:pt idx="4">
                  <c:v>0.67590190144702933</c:v>
                </c:pt>
                <c:pt idx="5">
                  <c:v>0.78295085039761514</c:v>
                </c:pt>
                <c:pt idx="6">
                  <c:v>0.77823401798308867</c:v>
                </c:pt>
                <c:pt idx="7">
                  <c:v>1.320713649047758</c:v>
                </c:pt>
                <c:pt idx="8">
                  <c:v>1.1009891385072976</c:v>
                </c:pt>
                <c:pt idx="9">
                  <c:v>1.4657951166599288</c:v>
                </c:pt>
                <c:pt idx="10">
                  <c:v>1.6831490320679827</c:v>
                </c:pt>
                <c:pt idx="11">
                  <c:v>1.5696169567483376</c:v>
                </c:pt>
                <c:pt idx="12">
                  <c:v>1.5546926326318302</c:v>
                </c:pt>
                <c:pt idx="13">
                  <c:v>1.6446821158392761</c:v>
                </c:pt>
                <c:pt idx="14">
                  <c:v>1.8477919714016158</c:v>
                </c:pt>
                <c:pt idx="15">
                  <c:v>2.0321288447006007</c:v>
                </c:pt>
                <c:pt idx="16">
                  <c:v>2.3486051230945812</c:v>
                </c:pt>
                <c:pt idx="17">
                  <c:v>2.5468910977324106</c:v>
                </c:pt>
                <c:pt idx="18">
                  <c:v>2.5796305315927941</c:v>
                </c:pt>
                <c:pt idx="19">
                  <c:v>2.7761007658659311</c:v>
                </c:pt>
                <c:pt idx="20">
                  <c:v>2.7818004505802589</c:v>
                </c:pt>
                <c:pt idx="21">
                  <c:v>2.6618802061222859</c:v>
                </c:pt>
                <c:pt idx="22">
                  <c:v>2.7033599388739544</c:v>
                </c:pt>
                <c:pt idx="23">
                  <c:v>2.5769709840663326</c:v>
                </c:pt>
                <c:pt idx="24">
                  <c:v>2.6381215471427821</c:v>
                </c:pt>
                <c:pt idx="25">
                  <c:v>2.8397837237075252</c:v>
                </c:pt>
                <c:pt idx="26">
                  <c:v>3.2774138204286469</c:v>
                </c:pt>
                <c:pt idx="27">
                  <c:v>3.9494244927977054</c:v>
                </c:pt>
                <c:pt idx="28">
                  <c:v>4.4468870898368396</c:v>
                </c:pt>
                <c:pt idx="29">
                  <c:v>4.9143043566826474</c:v>
                </c:pt>
              </c:numCache>
            </c:numRef>
          </c:val>
          <c:extLst>
            <c:ext xmlns:c16="http://schemas.microsoft.com/office/drawing/2014/chart" uri="{C3380CC4-5D6E-409C-BE32-E72D297353CC}">
              <c16:uniqueId val="{00000004-B59B-4451-8685-BF5EAFA3DF38}"/>
            </c:ext>
          </c:extLst>
        </c:ser>
        <c:ser>
          <c:idx val="4"/>
          <c:order val="4"/>
          <c:tx>
            <c:strRef>
              <c:f>'Table 16'!$N$3:$O$3</c:f>
              <c:strCache>
                <c:ptCount val="1"/>
                <c:pt idx="0">
                  <c:v>Household out-of-pocket payments and other private financing</c:v>
                </c:pt>
              </c:strCache>
            </c:strRef>
          </c:tx>
          <c:spPr>
            <a:solidFill>
              <a:schemeClr val="accent1">
                <a:lumMod val="60000"/>
                <a:lumOff val="40000"/>
              </a:schemeClr>
            </a:solidFill>
          </c:spPr>
          <c:invertIfNegative val="0"/>
          <c:cat>
            <c:numRef>
              <c:f>'Figure 17'!$Z$2:$Z$31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'Table 16'!$O$5:$O$34</c:f>
              <c:numCache>
                <c:formatCode>_(* #,##0_);_(* \(#,##0\);_(* "-"??_);_(@_)</c:formatCode>
                <c:ptCount val="30"/>
                <c:pt idx="0">
                  <c:v>56.4840260327137</c:v>
                </c:pt>
                <c:pt idx="1">
                  <c:v>57.96533140969693</c:v>
                </c:pt>
                <c:pt idx="2">
                  <c:v>57.384892692599635</c:v>
                </c:pt>
                <c:pt idx="3">
                  <c:v>56.601703504082543</c:v>
                </c:pt>
                <c:pt idx="4">
                  <c:v>57.712166214457604</c:v>
                </c:pt>
                <c:pt idx="5">
                  <c:v>57.186305234151547</c:v>
                </c:pt>
                <c:pt idx="6">
                  <c:v>58.23264722457612</c:v>
                </c:pt>
                <c:pt idx="7">
                  <c:v>58.233306019351573</c:v>
                </c:pt>
                <c:pt idx="8">
                  <c:v>56.999023150933716</c:v>
                </c:pt>
                <c:pt idx="9">
                  <c:v>57.899109565787256</c:v>
                </c:pt>
                <c:pt idx="10">
                  <c:v>54.386764119713504</c:v>
                </c:pt>
                <c:pt idx="11">
                  <c:v>56.095782430647979</c:v>
                </c:pt>
                <c:pt idx="12">
                  <c:v>56.845130205560949</c:v>
                </c:pt>
                <c:pt idx="13">
                  <c:v>57.906727867419661</c:v>
                </c:pt>
                <c:pt idx="14">
                  <c:v>55.794775313803946</c:v>
                </c:pt>
                <c:pt idx="15">
                  <c:v>55.064962236319403</c:v>
                </c:pt>
                <c:pt idx="16">
                  <c:v>52.52849058648161</c:v>
                </c:pt>
                <c:pt idx="17">
                  <c:v>51.150998983840047</c:v>
                </c:pt>
                <c:pt idx="18">
                  <c:v>51.971968205679708</c:v>
                </c:pt>
                <c:pt idx="19">
                  <c:v>51.74116057360898</c:v>
                </c:pt>
                <c:pt idx="20">
                  <c:v>54.01885787512245</c:v>
                </c:pt>
                <c:pt idx="21">
                  <c:v>54.167801335242537</c:v>
                </c:pt>
                <c:pt idx="22">
                  <c:v>55.664896208646411</c:v>
                </c:pt>
                <c:pt idx="23">
                  <c:v>53.464443429148602</c:v>
                </c:pt>
                <c:pt idx="24">
                  <c:v>49.940868595247281</c:v>
                </c:pt>
                <c:pt idx="25">
                  <c:v>48.126461981216423</c:v>
                </c:pt>
                <c:pt idx="26">
                  <c:v>47.591609298736692</c:v>
                </c:pt>
                <c:pt idx="27">
                  <c:v>47.521808886099116</c:v>
                </c:pt>
                <c:pt idx="28">
                  <c:v>46.407431942177396</c:v>
                </c:pt>
                <c:pt idx="29">
                  <c:v>44.640308985308195</c:v>
                </c:pt>
              </c:numCache>
            </c:numRef>
          </c:val>
          <c:extLst>
            <c:ext xmlns:c16="http://schemas.microsoft.com/office/drawing/2014/chart" uri="{C3380CC4-5D6E-409C-BE32-E72D297353CC}">
              <c16:uniqueId val="{00000002-B59B-4451-8685-BF5EAFA3DF38}"/>
            </c:ext>
          </c:extLst>
        </c:ser>
        <c:ser>
          <c:idx val="5"/>
          <c:order val="5"/>
          <c:tx>
            <c:strRef>
              <c:f>'Table 16'!$Q$3:$R$3</c:f>
              <c:strCache>
                <c:ptCount val="1"/>
                <c:pt idx="0">
                  <c:v>Direct foreign transfers</c:v>
                </c:pt>
              </c:strCache>
            </c:strRef>
          </c:tx>
          <c:spPr>
            <a:solidFill>
              <a:schemeClr val="tx1"/>
            </a:solidFill>
          </c:spPr>
          <c:invertIfNegative val="0"/>
          <c:cat>
            <c:numRef>
              <c:f>'Figure 17'!$Z$2:$Z$31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'Table 16'!$R$5:$R$34</c:f>
              <c:numCache>
                <c:formatCode>_(* #,##0_);_(* \(#,##0\);_(* "-"??_);_(@_)</c:formatCode>
                <c:ptCount val="30"/>
                <c:pt idx="0">
                  <c:v>1.1410511587649248</c:v>
                </c:pt>
                <c:pt idx="1">
                  <c:v>1.080257466827119</c:v>
                </c:pt>
                <c:pt idx="2">
                  <c:v>0.54647552520435427</c:v>
                </c:pt>
                <c:pt idx="3">
                  <c:v>0.45909804750427619</c:v>
                </c:pt>
                <c:pt idx="4">
                  <c:v>0.28640973554071303</c:v>
                </c:pt>
                <c:pt idx="5">
                  <c:v>0.25635992305243627</c:v>
                </c:pt>
                <c:pt idx="6">
                  <c:v>0.17566362841013655</c:v>
                </c:pt>
                <c:pt idx="7">
                  <c:v>0.10126539122662119</c:v>
                </c:pt>
                <c:pt idx="8">
                  <c:v>0.36432023927957224</c:v>
                </c:pt>
                <c:pt idx="9">
                  <c:v>0.36592395828159902</c:v>
                </c:pt>
                <c:pt idx="10">
                  <c:v>0.24527171494480884</c:v>
                </c:pt>
                <c:pt idx="11">
                  <c:v>0.35953033880694274</c:v>
                </c:pt>
                <c:pt idx="12">
                  <c:v>0.3391640002524165</c:v>
                </c:pt>
                <c:pt idx="13">
                  <c:v>1.9757493117105962</c:v>
                </c:pt>
                <c:pt idx="14">
                  <c:v>0.58899921096404184</c:v>
                </c:pt>
                <c:pt idx="15">
                  <c:v>0.4164823594297774</c:v>
                </c:pt>
                <c:pt idx="16">
                  <c:v>0.17172715927208254</c:v>
                </c:pt>
                <c:pt idx="17">
                  <c:v>0.33247679714355599</c:v>
                </c:pt>
                <c:pt idx="18">
                  <c:v>0.78834727618817357</c:v>
                </c:pt>
                <c:pt idx="19">
                  <c:v>1.0435640209940846</c:v>
                </c:pt>
                <c:pt idx="20">
                  <c:v>0.8130232958960063</c:v>
                </c:pt>
                <c:pt idx="21">
                  <c:v>0.82725212654383307</c:v>
                </c:pt>
                <c:pt idx="22">
                  <c:v>0.73495363010552406</c:v>
                </c:pt>
                <c:pt idx="23">
                  <c:v>0.57476696994562448</c:v>
                </c:pt>
                <c:pt idx="24">
                  <c:v>0.44473011318610889</c:v>
                </c:pt>
                <c:pt idx="25">
                  <c:v>0.26378914901087852</c:v>
                </c:pt>
                <c:pt idx="26">
                  <c:v>0.20959231447866852</c:v>
                </c:pt>
                <c:pt idx="27">
                  <c:v>0.21842894096536958</c:v>
                </c:pt>
                <c:pt idx="28">
                  <c:v>0.25623826370431751</c:v>
                </c:pt>
                <c:pt idx="29">
                  <c:v>0.19218300499738364</c:v>
                </c:pt>
              </c:numCache>
            </c:numRef>
          </c:val>
          <c:extLst>
            <c:ext xmlns:c16="http://schemas.microsoft.com/office/drawing/2014/chart" uri="{C3380CC4-5D6E-409C-BE32-E72D297353CC}">
              <c16:uniqueId val="{00000005-B59B-4451-8685-BF5EAFA3DF38}"/>
            </c:ext>
          </c:extLst>
        </c:ser>
        <c:dLbls>
          <c:showLegendKey val="0"/>
          <c:showVal val="0"/>
          <c:showCatName val="0"/>
          <c:showSerName val="0"/>
          <c:showPercent val="0"/>
          <c:showBubbleSize val="0"/>
        </c:dLbls>
        <c:gapWidth val="150"/>
        <c:overlap val="100"/>
        <c:axId val="146207104"/>
        <c:axId val="146209024"/>
      </c:barChart>
      <c:catAx>
        <c:axId val="146207104"/>
        <c:scaling>
          <c:orientation val="minMax"/>
        </c:scaling>
        <c:delete val="0"/>
        <c:axPos val="b"/>
        <c:title>
          <c:tx>
            <c:rich>
              <a:bodyPr/>
              <a:lstStyle/>
              <a:p>
                <a:pPr>
                  <a:defRPr/>
                </a:pPr>
                <a:r>
                  <a:rPr lang="en-US"/>
                  <a:t>Year</a:t>
                </a:r>
              </a:p>
            </c:rich>
          </c:tx>
          <c:overlay val="0"/>
        </c:title>
        <c:numFmt formatCode="General" sourceLinked="1"/>
        <c:majorTickMark val="out"/>
        <c:minorTickMark val="none"/>
        <c:tickLblPos val="nextTo"/>
        <c:spPr>
          <a:ln>
            <a:solidFill>
              <a:schemeClr val="tx1"/>
            </a:solidFill>
          </a:ln>
        </c:spPr>
        <c:crossAx val="146209024"/>
        <c:crosses val="autoZero"/>
        <c:auto val="1"/>
        <c:lblAlgn val="ctr"/>
        <c:lblOffset val="100"/>
        <c:noMultiLvlLbl val="0"/>
      </c:catAx>
      <c:valAx>
        <c:axId val="146209024"/>
        <c:scaling>
          <c:orientation val="minMax"/>
          <c:max val="100"/>
        </c:scaling>
        <c:delete val="0"/>
        <c:axPos val="l"/>
        <c:title>
          <c:tx>
            <c:rich>
              <a:bodyPr rot="-5400000" vert="horz"/>
              <a:lstStyle/>
              <a:p>
                <a:pPr>
                  <a:defRPr/>
                </a:pPr>
                <a:r>
                  <a:rPr lang="en-US"/>
                  <a:t>Percentage (%)</a:t>
                </a:r>
              </a:p>
            </c:rich>
          </c:tx>
          <c:overlay val="0"/>
        </c:title>
        <c:numFmt formatCode="_(* #,##0_);_(* \(#,##0\);_(* &quot;-&quot;??_);_(@_)" sourceLinked="1"/>
        <c:majorTickMark val="out"/>
        <c:minorTickMark val="none"/>
        <c:tickLblPos val="nextTo"/>
        <c:spPr>
          <a:ln>
            <a:solidFill>
              <a:schemeClr val="tx1"/>
            </a:solidFill>
          </a:ln>
        </c:spPr>
        <c:crossAx val="146207104"/>
        <c:crosses val="autoZero"/>
        <c:crossBetween val="between"/>
      </c:valAx>
    </c:plotArea>
    <c:legend>
      <c:legendPos val="b"/>
      <c:layout>
        <c:manualLayout>
          <c:xMode val="edge"/>
          <c:yMode val="edge"/>
          <c:x val="0.17414170375442198"/>
          <c:y val="0.79718191140085981"/>
          <c:w val="0.73504978317927649"/>
          <c:h val="0.18848117103641612"/>
        </c:manualLayout>
      </c:layout>
      <c:overlay val="0"/>
    </c:legend>
    <c:plotVisOnly val="1"/>
    <c:dispBlanksAs val="gap"/>
    <c:showDLblsOverMax val="0"/>
  </c:chart>
  <c:spPr>
    <a:noFill/>
    <a:ln>
      <a:noFill/>
    </a:ln>
  </c:spPr>
  <c:txPr>
    <a:bodyPr/>
    <a:lstStyle/>
    <a:p>
      <a:pPr>
        <a:defRPr>
          <a:latin typeface="Arial"/>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Figure 18: Log of Per capita health expenditure (PPP$) vs Log of per capita GDP (PPP$)</a:t>
            </a:r>
          </a:p>
        </c:rich>
      </c:tx>
      <c:layout>
        <c:manualLayout>
          <c:xMode val="edge"/>
          <c:yMode val="edge"/>
          <c:x val="3.14181977252843E-2"/>
          <c:y val="1.85185185185185E-2"/>
        </c:manualLayout>
      </c:layout>
      <c:overlay val="0"/>
    </c:title>
    <c:autoTitleDeleted val="0"/>
    <c:plotArea>
      <c:layout/>
      <c:scatterChart>
        <c:scatterStyle val="lineMarker"/>
        <c:varyColors val="0"/>
        <c:ser>
          <c:idx val="0"/>
          <c:order val="0"/>
          <c:tx>
            <c:strRef>
              <c:f>'Figure 18'!$Q$2</c:f>
              <c:strCache>
                <c:ptCount val="1"/>
                <c:pt idx="0">
                  <c:v>Per cap health expenditure</c:v>
                </c:pt>
              </c:strCache>
            </c:strRef>
          </c:tx>
          <c:spPr>
            <a:ln w="28575">
              <a:noFill/>
            </a:ln>
          </c:spPr>
          <c:marker>
            <c:spPr>
              <a:solidFill>
                <a:srgbClr val="0000FF"/>
              </a:solidFill>
            </c:spPr>
          </c:marker>
          <c:dLbls>
            <c:dLbl>
              <c:idx val="0"/>
              <c:layout>
                <c:manualLayout>
                  <c:x val="-0.103370216332972"/>
                  <c:y val="-6.7710053112405404E-3"/>
                </c:manualLayout>
              </c:layout>
              <c:tx>
                <c:rich>
                  <a:bodyPr/>
                  <a:lstStyle/>
                  <a:p>
                    <a:r>
                      <a:rPr lang="en-US"/>
                      <a:t>Bangladesh</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F032-4916-96AB-223E9FA39592}"/>
                </c:ext>
              </c:extLst>
            </c:dLbl>
            <c:dLbl>
              <c:idx val="1"/>
              <c:tx>
                <c:rich>
                  <a:bodyPr/>
                  <a:lstStyle/>
                  <a:p>
                    <a:r>
                      <a:rPr lang="en-US"/>
                      <a:t>Sri Lanka</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F032-4916-96AB-223E9FA39592}"/>
                </c:ext>
              </c:extLst>
            </c:dLbl>
            <c:dLbl>
              <c:idx val="2"/>
              <c:layout>
                <c:manualLayout>
                  <c:x val="8.68201292035458E-7"/>
                  <c:y val="8.9995724136803408E-3"/>
                </c:manualLayout>
              </c:layout>
              <c:tx>
                <c:rich>
                  <a:bodyPr/>
                  <a:lstStyle/>
                  <a:p>
                    <a:r>
                      <a:rPr lang="en-US"/>
                      <a:t>Thailand</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F032-4916-96AB-223E9FA39592}"/>
                </c:ext>
              </c:extLst>
            </c:dLbl>
            <c:dLbl>
              <c:idx val="3"/>
              <c:layout>
                <c:manualLayout>
                  <c:x val="-4.9617703839826402E-2"/>
                  <c:y val="-4.5140035408270298E-3"/>
                </c:manualLayout>
              </c:layout>
              <c:tx>
                <c:rich>
                  <a:bodyPr/>
                  <a:lstStyle/>
                  <a:p>
                    <a:r>
                      <a:rPr lang="en-US"/>
                      <a:t>Fiji</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F032-4916-96AB-223E9FA39592}"/>
                </c:ext>
              </c:extLst>
            </c:dLbl>
            <c:dLbl>
              <c:idx val="4"/>
              <c:layout>
                <c:manualLayout>
                  <c:x val="2.7597948570577098E-3"/>
                  <c:y val="1.12565741840939E-2"/>
                </c:manualLayout>
              </c:layout>
              <c:tx>
                <c:rich>
                  <a:bodyPr/>
                  <a:lstStyle/>
                  <a:p>
                    <a:r>
                      <a:rPr lang="en-US"/>
                      <a:t>Malaysia</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F032-4916-96AB-223E9FA39592}"/>
                </c:ext>
              </c:extLst>
            </c:dLbl>
            <c:dLbl>
              <c:idx val="5"/>
              <c:layout>
                <c:manualLayout>
                  <c:x val="1.62234263932986E-3"/>
                  <c:y val="1.31105145359799E-2"/>
                </c:manualLayout>
              </c:layout>
              <c:tx>
                <c:rich>
                  <a:bodyPr/>
                  <a:lstStyle/>
                  <a:p>
                    <a:r>
                      <a:rPr lang="en-US"/>
                      <a:t>Taiwan</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F032-4916-96AB-223E9FA39592}"/>
                </c:ext>
              </c:extLst>
            </c:dLbl>
            <c:dLbl>
              <c:idx val="6"/>
              <c:layout>
                <c:manualLayout>
                  <c:x val="-7.2473211377821298E-2"/>
                  <c:y val="4.5957532112510398E-4"/>
                </c:manualLayout>
              </c:layout>
              <c:tx>
                <c:rich>
                  <a:bodyPr/>
                  <a:lstStyle/>
                  <a:p>
                    <a:r>
                      <a:rPr lang="en-US"/>
                      <a:t>Korea</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F032-4916-96AB-223E9FA39592}"/>
                </c:ext>
              </c:extLst>
            </c:dLbl>
            <c:dLbl>
              <c:idx val="7"/>
              <c:layout>
                <c:manualLayout>
                  <c:x val="1.37816102594489E-3"/>
                  <c:y val="8.3205169991330992E-3"/>
                </c:manualLayout>
              </c:layout>
              <c:tx>
                <c:rich>
                  <a:bodyPr/>
                  <a:lstStyle/>
                  <a:p>
                    <a:r>
                      <a:rPr lang="en-US"/>
                      <a:t>Hong Kong SAR</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F032-4916-96AB-223E9FA39592}"/>
                </c:ext>
              </c:extLst>
            </c:dLbl>
            <c:dLbl>
              <c:idx val="8"/>
              <c:layout>
                <c:manualLayout>
                  <c:x val="-0.111059006975238"/>
                  <c:y val="-2.3721621757070502E-3"/>
                </c:manualLayout>
              </c:layout>
              <c:tx>
                <c:rich>
                  <a:bodyPr/>
                  <a:lstStyle/>
                  <a:p>
                    <a:r>
                      <a:rPr lang="en-US"/>
                      <a:t>New Zealand</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F032-4916-96AB-223E9FA39592}"/>
                </c:ext>
              </c:extLst>
            </c:dLbl>
            <c:dLbl>
              <c:idx val="9"/>
              <c:layout>
                <c:manualLayout>
                  <c:x val="-6.1771545201869303E-2"/>
                  <c:y val="-1.48061093305875E-2"/>
                </c:manualLayout>
              </c:layout>
              <c:tx>
                <c:rich>
                  <a:bodyPr/>
                  <a:lstStyle/>
                  <a:p>
                    <a:r>
                      <a:rPr lang="en-US"/>
                      <a:t>Japan</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F032-4916-96AB-223E9FA39592}"/>
                </c:ext>
              </c:extLst>
            </c:dLbl>
            <c:dLbl>
              <c:idx val="10"/>
              <c:layout>
                <c:manualLayout>
                  <c:x val="-7.4425796083609205E-2"/>
                  <c:y val="-3.1630902370633797E-2"/>
                </c:manualLayout>
              </c:layout>
              <c:tx>
                <c:rich>
                  <a:bodyPr/>
                  <a:lstStyle/>
                  <a:p>
                    <a:r>
                      <a:rPr lang="en-US"/>
                      <a:t>Australia</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F032-4916-96AB-223E9FA39592}"/>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trendlineType val="linear"/>
            <c:dispRSqr val="0"/>
            <c:dispEq val="0"/>
          </c:trendline>
          <c:xVal>
            <c:numRef>
              <c:f>'Figure 18'!$P$3:$P$13</c:f>
              <c:numCache>
                <c:formatCode>0.00</c:formatCode>
                <c:ptCount val="11"/>
                <c:pt idx="0">
                  <c:v>3.4414611492173921</c:v>
                </c:pt>
                <c:pt idx="1">
                  <c:v>4.1198491209550898</c:v>
                </c:pt>
                <c:pt idx="2">
                  <c:v>4.0971791240772211</c:v>
                </c:pt>
                <c:pt idx="3">
                  <c:v>3.9555695388813188</c:v>
                </c:pt>
                <c:pt idx="4">
                  <c:v>4.4054683646178541</c:v>
                </c:pt>
                <c:pt idx="5">
                  <c:v>4.5728280312208911</c:v>
                </c:pt>
                <c:pt idx="6">
                  <c:v>4.6402677272124926</c:v>
                </c:pt>
                <c:pt idx="7">
                  <c:v>4.7958519432265589</c:v>
                </c:pt>
                <c:pt idx="8">
                  <c:v>4.5089743473501791</c:v>
                </c:pt>
                <c:pt idx="9">
                  <c:v>4.6137731391080408</c:v>
                </c:pt>
                <c:pt idx="10">
                  <c:v>4.6869322501693658</c:v>
                </c:pt>
              </c:numCache>
            </c:numRef>
          </c:xVal>
          <c:yVal>
            <c:numRef>
              <c:f>'Figure 18'!$Q$3:$Q$13</c:f>
              <c:numCache>
                <c:formatCode>0.00</c:formatCode>
                <c:ptCount val="11"/>
                <c:pt idx="0">
                  <c:v>1.8865929888017734</c:v>
                </c:pt>
                <c:pt idx="1">
                  <c:v>2.5890755528141938</c:v>
                </c:pt>
                <c:pt idx="2">
                  <c:v>2.6651736126373704</c:v>
                </c:pt>
                <c:pt idx="3">
                  <c:v>2.5052170881210913</c:v>
                </c:pt>
                <c:pt idx="4">
                  <c:v>2.9905267159714994</c:v>
                </c:pt>
                <c:pt idx="5">
                  <c:v>3.3120786802892694</c:v>
                </c:pt>
                <c:pt idx="6">
                  <c:v>3.5179956080900792</c:v>
                </c:pt>
                <c:pt idx="7">
                  <c:v>3.569128598913784</c:v>
                </c:pt>
                <c:pt idx="8">
                  <c:v>3.5033498676547876</c:v>
                </c:pt>
                <c:pt idx="9">
                  <c:v>3.6470498108824669</c:v>
                </c:pt>
                <c:pt idx="10">
                  <c:v>3.6790041637804047</c:v>
                </c:pt>
              </c:numCache>
            </c:numRef>
          </c:yVal>
          <c:smooth val="0"/>
          <c:extLst>
            <c:ext xmlns:c16="http://schemas.microsoft.com/office/drawing/2014/chart" uri="{C3380CC4-5D6E-409C-BE32-E72D297353CC}">
              <c16:uniqueId val="{0000000C-F032-4916-96AB-223E9FA39592}"/>
            </c:ext>
          </c:extLst>
        </c:ser>
        <c:dLbls>
          <c:showLegendKey val="0"/>
          <c:showVal val="0"/>
          <c:showCatName val="0"/>
          <c:showSerName val="0"/>
          <c:showPercent val="0"/>
          <c:showBubbleSize val="0"/>
        </c:dLbls>
        <c:axId val="146252928"/>
        <c:axId val="146254848"/>
      </c:scatterChart>
      <c:valAx>
        <c:axId val="146252928"/>
        <c:scaling>
          <c:orientation val="minMax"/>
          <c:min val="3"/>
        </c:scaling>
        <c:delete val="0"/>
        <c:axPos val="b"/>
        <c:title>
          <c:tx>
            <c:rich>
              <a:bodyPr/>
              <a:lstStyle/>
              <a:p>
                <a:pPr>
                  <a:defRPr/>
                </a:pPr>
                <a:r>
                  <a:rPr lang="en-US"/>
                  <a:t>Log of per capita  GDP (PPP$)</a:t>
                </a:r>
              </a:p>
            </c:rich>
          </c:tx>
          <c:overlay val="0"/>
        </c:title>
        <c:numFmt formatCode="0.0" sourceLinked="0"/>
        <c:majorTickMark val="out"/>
        <c:minorTickMark val="none"/>
        <c:tickLblPos val="nextTo"/>
        <c:spPr>
          <a:ln>
            <a:solidFill>
              <a:schemeClr val="tx1"/>
            </a:solidFill>
          </a:ln>
        </c:spPr>
        <c:crossAx val="146254848"/>
        <c:crosses val="autoZero"/>
        <c:crossBetween val="midCat"/>
        <c:majorUnit val="0.5"/>
      </c:valAx>
      <c:valAx>
        <c:axId val="146254848"/>
        <c:scaling>
          <c:orientation val="minMax"/>
          <c:min val="1.5"/>
        </c:scaling>
        <c:delete val="0"/>
        <c:axPos val="l"/>
        <c:title>
          <c:tx>
            <c:rich>
              <a:bodyPr rot="-5400000" vert="horz"/>
              <a:lstStyle/>
              <a:p>
                <a:pPr>
                  <a:defRPr/>
                </a:pPr>
                <a:r>
                  <a:rPr lang="en-US"/>
                  <a:t>Log of per capita health expenditure (PPP$)</a:t>
                </a:r>
              </a:p>
            </c:rich>
          </c:tx>
          <c:overlay val="0"/>
        </c:title>
        <c:numFmt formatCode="0.0" sourceLinked="0"/>
        <c:majorTickMark val="out"/>
        <c:minorTickMark val="none"/>
        <c:tickLblPos val="nextTo"/>
        <c:spPr>
          <a:ln>
            <a:solidFill>
              <a:schemeClr val="tx1"/>
            </a:solidFill>
          </a:ln>
        </c:spPr>
        <c:crossAx val="146252928"/>
        <c:crosses val="autoZero"/>
        <c:crossBetween val="midCat"/>
      </c:valAx>
      <c:spPr>
        <a:noFill/>
        <a:ln>
          <a:noFill/>
        </a:ln>
      </c:spPr>
    </c:plotArea>
    <c:plotVisOnly val="1"/>
    <c:dispBlanksAs val="gap"/>
    <c:showDLblsOverMax val="0"/>
  </c:chart>
  <c:spPr>
    <a:noFill/>
    <a:ln>
      <a:noFill/>
    </a:ln>
  </c:spPr>
  <c:txPr>
    <a:bodyPr/>
    <a:lstStyle/>
    <a:p>
      <a:pPr>
        <a:defRPr>
          <a:latin typeface="Arial"/>
          <a:cs typeface="Arial"/>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GB" sz="1000" b="1" i="0" baseline="0">
                <a:effectLst/>
              </a:rPr>
              <a:t>Figure 19: Current health expenditure by financing agent for selected Asia-Pacific countries (%)</a:t>
            </a:r>
            <a:endParaRPr lang="en-GB" sz="1000">
              <a:effectLst/>
            </a:endParaRPr>
          </a:p>
        </c:rich>
      </c:tx>
      <c:layout>
        <c:manualLayout>
          <c:xMode val="edge"/>
          <c:yMode val="edge"/>
          <c:x val="5.9076434506460183E-2"/>
          <c:y val="2.0762431723061647E-2"/>
        </c:manualLayout>
      </c:layout>
      <c:overlay val="0"/>
    </c:title>
    <c:autoTitleDeleted val="0"/>
    <c:plotArea>
      <c:layout/>
      <c:barChart>
        <c:barDir val="col"/>
        <c:grouping val="stacked"/>
        <c:varyColors val="0"/>
        <c:ser>
          <c:idx val="0"/>
          <c:order val="0"/>
          <c:tx>
            <c:strRef>
              <c:f>'Table 18'!$C$4</c:f>
              <c:strCache>
                <c:ptCount val="1"/>
                <c:pt idx="0">
                  <c:v>General government (excl. social insurance)</c:v>
                </c:pt>
              </c:strCache>
            </c:strRef>
          </c:tx>
          <c:spPr>
            <a:solidFill>
              <a:srgbClr val="0000FF"/>
            </a:solidFill>
          </c:spPr>
          <c:invertIfNegative val="0"/>
          <c:cat>
            <c:strRef>
              <c:f>'Table 18'!$A$5:$A$15</c:f>
              <c:strCache>
                <c:ptCount val="11"/>
                <c:pt idx="0">
                  <c:v>Bangladesh</c:v>
                </c:pt>
                <c:pt idx="1">
                  <c:v>Sri Lanka</c:v>
                </c:pt>
                <c:pt idx="2">
                  <c:v>Thailand</c:v>
                </c:pt>
                <c:pt idx="3">
                  <c:v>Fiji(a)</c:v>
                </c:pt>
                <c:pt idx="4">
                  <c:v>Malaysia</c:v>
                </c:pt>
                <c:pt idx="5">
                  <c:v>Taiwan</c:v>
                </c:pt>
                <c:pt idx="6">
                  <c:v>Korea(a)</c:v>
                </c:pt>
                <c:pt idx="7">
                  <c:v>New Zealand</c:v>
                </c:pt>
                <c:pt idx="8">
                  <c:v>Japan(a)</c:v>
                </c:pt>
                <c:pt idx="9">
                  <c:v>Hong Kong SAR(a)</c:v>
                </c:pt>
                <c:pt idx="10">
                  <c:v>Australia(a)</c:v>
                </c:pt>
              </c:strCache>
            </c:strRef>
          </c:cat>
          <c:val>
            <c:numRef>
              <c:f>'Table 18'!$C$5:$C$15</c:f>
              <c:numCache>
                <c:formatCode>_-* #,##0.0_-;\-* #,##0.0_-;_-* "-"??_-;_-@_-</c:formatCode>
                <c:ptCount val="11"/>
                <c:pt idx="0">
                  <c:v>20.962510802364537</c:v>
                </c:pt>
                <c:pt idx="1">
                  <c:v>47.733551079029077</c:v>
                </c:pt>
                <c:pt idx="2">
                  <c:v>66.377556085124283</c:v>
                </c:pt>
                <c:pt idx="3">
                  <c:v>63.099065992956668</c:v>
                </c:pt>
                <c:pt idx="4">
                  <c:v>51.855525787886521</c:v>
                </c:pt>
                <c:pt idx="5">
                  <c:v>5.1986861336364729</c:v>
                </c:pt>
                <c:pt idx="6">
                  <c:v>10.108267113127221</c:v>
                </c:pt>
                <c:pt idx="7">
                  <c:v>74.894797916166084</c:v>
                </c:pt>
                <c:pt idx="8">
                  <c:v>8.4397311545160161</c:v>
                </c:pt>
                <c:pt idx="9">
                  <c:v>50.340544164872782</c:v>
                </c:pt>
                <c:pt idx="10">
                  <c:v>65.395105402036066</c:v>
                </c:pt>
              </c:numCache>
            </c:numRef>
          </c:val>
          <c:extLst>
            <c:ext xmlns:c16="http://schemas.microsoft.com/office/drawing/2014/chart" uri="{C3380CC4-5D6E-409C-BE32-E72D297353CC}">
              <c16:uniqueId val="{00000000-54FF-475D-9938-4374FB4573FE}"/>
            </c:ext>
          </c:extLst>
        </c:ser>
        <c:ser>
          <c:idx val="1"/>
          <c:order val="1"/>
          <c:tx>
            <c:strRef>
              <c:f>'Table 18'!$D$4</c:f>
              <c:strCache>
                <c:ptCount val="1"/>
                <c:pt idx="0">
                  <c:v>Social Insurance</c:v>
                </c:pt>
              </c:strCache>
            </c:strRef>
          </c:tx>
          <c:spPr>
            <a:solidFill>
              <a:srgbClr val="3366FF"/>
            </a:solidFill>
          </c:spPr>
          <c:invertIfNegative val="0"/>
          <c:cat>
            <c:strRef>
              <c:f>'Table 18'!$A$5:$A$15</c:f>
              <c:strCache>
                <c:ptCount val="11"/>
                <c:pt idx="0">
                  <c:v>Bangladesh</c:v>
                </c:pt>
                <c:pt idx="1">
                  <c:v>Sri Lanka</c:v>
                </c:pt>
                <c:pt idx="2">
                  <c:v>Thailand</c:v>
                </c:pt>
                <c:pt idx="3">
                  <c:v>Fiji(a)</c:v>
                </c:pt>
                <c:pt idx="4">
                  <c:v>Malaysia</c:v>
                </c:pt>
                <c:pt idx="5">
                  <c:v>Taiwan</c:v>
                </c:pt>
                <c:pt idx="6">
                  <c:v>Korea(a)</c:v>
                </c:pt>
                <c:pt idx="7">
                  <c:v>New Zealand</c:v>
                </c:pt>
                <c:pt idx="8">
                  <c:v>Japan(a)</c:v>
                </c:pt>
                <c:pt idx="9">
                  <c:v>Hong Kong SAR(a)</c:v>
                </c:pt>
                <c:pt idx="10">
                  <c:v>Australia(a)</c:v>
                </c:pt>
              </c:strCache>
            </c:strRef>
          </c:cat>
          <c:val>
            <c:numRef>
              <c:f>'Table 18'!$D$5:$D$15</c:f>
              <c:numCache>
                <c:formatCode>_-* #,##0.0_-;\-* #,##0.0_-;_-* "-"??_-;_-@_-</c:formatCode>
                <c:ptCount val="11"/>
                <c:pt idx="0" formatCode="_(* #,##0.00_);_(* \(#,##0.00\);_(* &quot;-&quot;??_);_(@_)">
                  <c:v>0</c:v>
                </c:pt>
                <c:pt idx="1">
                  <c:v>0.12684563180870198</c:v>
                </c:pt>
                <c:pt idx="2">
                  <c:v>7.9438341878744323</c:v>
                </c:pt>
                <c:pt idx="3">
                  <c:v>0</c:v>
                </c:pt>
                <c:pt idx="4">
                  <c:v>0.67118752427026362</c:v>
                </c:pt>
                <c:pt idx="5">
                  <c:v>54.958707565162861</c:v>
                </c:pt>
                <c:pt idx="6">
                  <c:v>48.34852868566599</c:v>
                </c:pt>
                <c:pt idx="7">
                  <c:v>7.7986296291762738</c:v>
                </c:pt>
                <c:pt idx="8">
                  <c:v>75.774959922506511</c:v>
                </c:pt>
                <c:pt idx="9">
                  <c:v>0</c:v>
                </c:pt>
                <c:pt idx="10">
                  <c:v>0</c:v>
                </c:pt>
              </c:numCache>
            </c:numRef>
          </c:val>
          <c:extLst>
            <c:ext xmlns:c16="http://schemas.microsoft.com/office/drawing/2014/chart" uri="{C3380CC4-5D6E-409C-BE32-E72D297353CC}">
              <c16:uniqueId val="{00000001-54FF-475D-9938-4374FB4573FE}"/>
            </c:ext>
          </c:extLst>
        </c:ser>
        <c:ser>
          <c:idx val="2"/>
          <c:order val="2"/>
          <c:tx>
            <c:strRef>
              <c:f>'Table 18'!$E$4</c:f>
              <c:strCache>
                <c:ptCount val="1"/>
                <c:pt idx="0">
                  <c:v>Private  insurance</c:v>
                </c:pt>
              </c:strCache>
            </c:strRef>
          </c:tx>
          <c:spPr>
            <a:solidFill>
              <a:schemeClr val="accent1"/>
            </a:solidFill>
          </c:spPr>
          <c:invertIfNegative val="0"/>
          <c:cat>
            <c:strRef>
              <c:f>'Table 18'!$A$5:$A$15</c:f>
              <c:strCache>
                <c:ptCount val="11"/>
                <c:pt idx="0">
                  <c:v>Bangladesh</c:v>
                </c:pt>
                <c:pt idx="1">
                  <c:v>Sri Lanka</c:v>
                </c:pt>
                <c:pt idx="2">
                  <c:v>Thailand</c:v>
                </c:pt>
                <c:pt idx="3">
                  <c:v>Fiji(a)</c:v>
                </c:pt>
                <c:pt idx="4">
                  <c:v>Malaysia</c:v>
                </c:pt>
                <c:pt idx="5">
                  <c:v>Taiwan</c:v>
                </c:pt>
                <c:pt idx="6">
                  <c:v>Korea(a)</c:v>
                </c:pt>
                <c:pt idx="7">
                  <c:v>New Zealand</c:v>
                </c:pt>
                <c:pt idx="8">
                  <c:v>Japan(a)</c:v>
                </c:pt>
                <c:pt idx="9">
                  <c:v>Hong Kong SAR(a)</c:v>
                </c:pt>
                <c:pt idx="10">
                  <c:v>Australia(a)</c:v>
                </c:pt>
              </c:strCache>
            </c:strRef>
          </c:cat>
          <c:val>
            <c:numRef>
              <c:f>'Table 18'!$E$5:$E$15</c:f>
              <c:numCache>
                <c:formatCode>_-* #,##0.0_-;\-* #,##0.0_-;_-* "-"??_-;_-@_-</c:formatCode>
                <c:ptCount val="11"/>
                <c:pt idx="0">
                  <c:v>7.2693693349205266E-2</c:v>
                </c:pt>
                <c:pt idx="1">
                  <c:v>8.9993518229004277</c:v>
                </c:pt>
                <c:pt idx="2">
                  <c:v>8.2327891411240337</c:v>
                </c:pt>
                <c:pt idx="3">
                  <c:v>6.5502985760220485</c:v>
                </c:pt>
                <c:pt idx="4">
                  <c:v>7.9279475734219256</c:v>
                </c:pt>
                <c:pt idx="5">
                  <c:v>0.54112233395012188</c:v>
                </c:pt>
                <c:pt idx="6">
                  <c:v>7.8841332444899752</c:v>
                </c:pt>
                <c:pt idx="7">
                  <c:v>4.7818656174327812</c:v>
                </c:pt>
                <c:pt idx="8">
                  <c:v>2.2670662374115245</c:v>
                </c:pt>
                <c:pt idx="9">
                  <c:v>16.831939396078155</c:v>
                </c:pt>
                <c:pt idx="10">
                  <c:v>14.293582687616695</c:v>
                </c:pt>
              </c:numCache>
            </c:numRef>
          </c:val>
          <c:extLst>
            <c:ext xmlns:c16="http://schemas.microsoft.com/office/drawing/2014/chart" uri="{C3380CC4-5D6E-409C-BE32-E72D297353CC}">
              <c16:uniqueId val="{00000002-54FF-475D-9938-4374FB4573FE}"/>
            </c:ext>
          </c:extLst>
        </c:ser>
        <c:ser>
          <c:idx val="3"/>
          <c:order val="3"/>
          <c:tx>
            <c:strRef>
              <c:f>'Table 18'!$F$4</c:f>
              <c:strCache>
                <c:ptCount val="1"/>
                <c:pt idx="0">
                  <c:v>Private household out-of-pocket payments</c:v>
                </c:pt>
              </c:strCache>
            </c:strRef>
          </c:tx>
          <c:spPr>
            <a:solidFill>
              <a:schemeClr val="tx1">
                <a:lumMod val="50000"/>
                <a:lumOff val="50000"/>
              </a:schemeClr>
            </a:solidFill>
          </c:spPr>
          <c:invertIfNegative val="0"/>
          <c:cat>
            <c:strRef>
              <c:f>'Table 18'!$A$5:$A$15</c:f>
              <c:strCache>
                <c:ptCount val="11"/>
                <c:pt idx="0">
                  <c:v>Bangladesh</c:v>
                </c:pt>
                <c:pt idx="1">
                  <c:v>Sri Lanka</c:v>
                </c:pt>
                <c:pt idx="2">
                  <c:v>Thailand</c:v>
                </c:pt>
                <c:pt idx="3">
                  <c:v>Fiji(a)</c:v>
                </c:pt>
                <c:pt idx="4">
                  <c:v>Malaysia</c:v>
                </c:pt>
                <c:pt idx="5">
                  <c:v>Taiwan</c:v>
                </c:pt>
                <c:pt idx="6">
                  <c:v>Korea(a)</c:v>
                </c:pt>
                <c:pt idx="7">
                  <c:v>New Zealand</c:v>
                </c:pt>
                <c:pt idx="8">
                  <c:v>Japan(a)</c:v>
                </c:pt>
                <c:pt idx="9">
                  <c:v>Hong Kong SAR(a)</c:v>
                </c:pt>
                <c:pt idx="10">
                  <c:v>Australia(a)</c:v>
                </c:pt>
              </c:strCache>
            </c:strRef>
          </c:cat>
          <c:val>
            <c:numRef>
              <c:f>'Table 18'!$F$5:$F$15</c:f>
              <c:numCache>
                <c:formatCode>_-* #,##0.0_-;\-* #,##0.0_-;_-* "-"??_-;_-@_-</c:formatCode>
                <c:ptCount val="11"/>
                <c:pt idx="0">
                  <c:v>67.647598928533014</c:v>
                </c:pt>
                <c:pt idx="1">
                  <c:v>41.931702562826395</c:v>
                </c:pt>
                <c:pt idx="2">
                  <c:v>14.214449382367789</c:v>
                </c:pt>
                <c:pt idx="3">
                  <c:v>21.025876588577553</c:v>
                </c:pt>
                <c:pt idx="4">
                  <c:v>37.703282672215934</c:v>
                </c:pt>
                <c:pt idx="5">
                  <c:v>39.173937936290997</c:v>
                </c:pt>
                <c:pt idx="6">
                  <c:v>32.501509796849639</c:v>
                </c:pt>
                <c:pt idx="7">
                  <c:v>10.938160492795648</c:v>
                </c:pt>
                <c:pt idx="8">
                  <c:v>12.654927674002577</c:v>
                </c:pt>
                <c:pt idx="9">
                  <c:v>31.602380868358214</c:v>
                </c:pt>
                <c:pt idx="10">
                  <c:v>17.941888652984414</c:v>
                </c:pt>
              </c:numCache>
            </c:numRef>
          </c:val>
          <c:extLst>
            <c:ext xmlns:c16="http://schemas.microsoft.com/office/drawing/2014/chart" uri="{C3380CC4-5D6E-409C-BE32-E72D297353CC}">
              <c16:uniqueId val="{00000003-54FF-475D-9938-4374FB4573FE}"/>
            </c:ext>
          </c:extLst>
        </c:ser>
        <c:ser>
          <c:idx val="4"/>
          <c:order val="4"/>
          <c:tx>
            <c:strRef>
              <c:f>'Table 18'!$G$4</c:f>
              <c:strCache>
                <c:ptCount val="1"/>
                <c:pt idx="0">
                  <c:v>Other</c:v>
                </c:pt>
              </c:strCache>
            </c:strRef>
          </c:tx>
          <c:spPr>
            <a:solidFill>
              <a:schemeClr val="tx1"/>
            </a:solidFill>
          </c:spPr>
          <c:invertIfNegative val="0"/>
          <c:cat>
            <c:strRef>
              <c:f>'Table 18'!$A$5:$A$15</c:f>
              <c:strCache>
                <c:ptCount val="11"/>
                <c:pt idx="0">
                  <c:v>Bangladesh</c:v>
                </c:pt>
                <c:pt idx="1">
                  <c:v>Sri Lanka</c:v>
                </c:pt>
                <c:pt idx="2">
                  <c:v>Thailand</c:v>
                </c:pt>
                <c:pt idx="3">
                  <c:v>Fiji(a)</c:v>
                </c:pt>
                <c:pt idx="4">
                  <c:v>Malaysia</c:v>
                </c:pt>
                <c:pt idx="5">
                  <c:v>Taiwan</c:v>
                </c:pt>
                <c:pt idx="6">
                  <c:v>Korea(a)</c:v>
                </c:pt>
                <c:pt idx="7">
                  <c:v>New Zealand</c:v>
                </c:pt>
                <c:pt idx="8">
                  <c:v>Japan(a)</c:v>
                </c:pt>
                <c:pt idx="9">
                  <c:v>Hong Kong SAR(a)</c:v>
                </c:pt>
                <c:pt idx="10">
                  <c:v>Australia(a)</c:v>
                </c:pt>
              </c:strCache>
            </c:strRef>
          </c:cat>
          <c:val>
            <c:numRef>
              <c:f>'Table 18'!$G$5:$G$15</c:f>
              <c:numCache>
                <c:formatCode>_-* #,##0.0_-;\-* #,##0.0_-;_-* "-"??_-;_-@_-</c:formatCode>
                <c:ptCount val="11"/>
                <c:pt idx="0">
                  <c:v>11.31719657575324</c:v>
                </c:pt>
                <c:pt idx="1">
                  <c:v>1.2085489034101395</c:v>
                </c:pt>
                <c:pt idx="2">
                  <c:v>3.231371203509469</c:v>
                </c:pt>
                <c:pt idx="3">
                  <c:v>9.3247588424437282</c:v>
                </c:pt>
                <c:pt idx="4">
                  <c:v>1.8420564422053467</c:v>
                </c:pt>
                <c:pt idx="5">
                  <c:v>0.12754603095954681</c:v>
                </c:pt>
                <c:pt idx="6">
                  <c:v>1.1575611600240676</c:v>
                </c:pt>
                <c:pt idx="7">
                  <c:v>1.5865463444292234</c:v>
                </c:pt>
                <c:pt idx="8">
                  <c:v>0.86331501156338031</c:v>
                </c:pt>
                <c:pt idx="9">
                  <c:v>1.2257237298702521</c:v>
                </c:pt>
                <c:pt idx="10">
                  <c:v>2.3694227669809602</c:v>
                </c:pt>
              </c:numCache>
            </c:numRef>
          </c:val>
          <c:extLst>
            <c:ext xmlns:c16="http://schemas.microsoft.com/office/drawing/2014/chart" uri="{C3380CC4-5D6E-409C-BE32-E72D297353CC}">
              <c16:uniqueId val="{00000004-54FF-475D-9938-4374FB4573FE}"/>
            </c:ext>
          </c:extLst>
        </c:ser>
        <c:dLbls>
          <c:showLegendKey val="0"/>
          <c:showVal val="0"/>
          <c:showCatName val="0"/>
          <c:showSerName val="0"/>
          <c:showPercent val="0"/>
          <c:showBubbleSize val="0"/>
        </c:dLbls>
        <c:gapWidth val="150"/>
        <c:overlap val="100"/>
        <c:axId val="146383616"/>
        <c:axId val="146385152"/>
      </c:barChart>
      <c:catAx>
        <c:axId val="146383616"/>
        <c:scaling>
          <c:orientation val="minMax"/>
        </c:scaling>
        <c:delete val="0"/>
        <c:axPos val="b"/>
        <c:numFmt formatCode="General" sourceLinked="0"/>
        <c:majorTickMark val="out"/>
        <c:minorTickMark val="none"/>
        <c:tickLblPos val="nextTo"/>
        <c:spPr>
          <a:ln>
            <a:solidFill>
              <a:schemeClr val="tx1"/>
            </a:solidFill>
          </a:ln>
        </c:spPr>
        <c:crossAx val="146385152"/>
        <c:crosses val="autoZero"/>
        <c:auto val="1"/>
        <c:lblAlgn val="ctr"/>
        <c:lblOffset val="100"/>
        <c:noMultiLvlLbl val="0"/>
      </c:catAx>
      <c:valAx>
        <c:axId val="146385152"/>
        <c:scaling>
          <c:orientation val="minMax"/>
          <c:max val="100"/>
        </c:scaling>
        <c:delete val="0"/>
        <c:axPos val="l"/>
        <c:title>
          <c:tx>
            <c:rich>
              <a:bodyPr rot="-5400000" vert="horz"/>
              <a:lstStyle/>
              <a:p>
                <a:pPr>
                  <a:defRPr/>
                </a:pPr>
                <a:r>
                  <a:rPr lang="en-US"/>
                  <a:t>Percentage (%)</a:t>
                </a:r>
              </a:p>
            </c:rich>
          </c:tx>
          <c:overlay val="0"/>
        </c:title>
        <c:numFmt formatCode="#,##0" sourceLinked="0"/>
        <c:majorTickMark val="out"/>
        <c:minorTickMark val="none"/>
        <c:tickLblPos val="nextTo"/>
        <c:spPr>
          <a:ln>
            <a:solidFill>
              <a:schemeClr val="tx1"/>
            </a:solidFill>
          </a:ln>
        </c:spPr>
        <c:crossAx val="146383616"/>
        <c:crosses val="autoZero"/>
        <c:crossBetween val="between"/>
      </c:valAx>
    </c:plotArea>
    <c:legend>
      <c:legendPos val="b"/>
      <c:overlay val="0"/>
    </c:legend>
    <c:plotVisOnly val="1"/>
    <c:dispBlanksAs val="gap"/>
    <c:showDLblsOverMax val="0"/>
  </c:chart>
  <c:spPr>
    <a:noFill/>
    <a:ln>
      <a:noFill/>
    </a:ln>
  </c:spPr>
  <c:txPr>
    <a:bodyPr/>
    <a:lstStyle/>
    <a:p>
      <a:pPr>
        <a:defRPr>
          <a:latin typeface="Arial"/>
          <a:cs typeface="Aria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7"/>
    </mc:Choice>
    <mc:Fallback>
      <c:style val="27"/>
    </mc:Fallback>
  </mc:AlternateContent>
  <c:chart>
    <c:title>
      <c:tx>
        <c:rich>
          <a:bodyPr/>
          <a:lstStyle/>
          <a:p>
            <a:pPr>
              <a:defRPr sz="1000"/>
            </a:pPr>
            <a:r>
              <a:rPr lang="en-US" sz="1000"/>
              <a:t>Figure 2: Ratio of</a:t>
            </a:r>
            <a:r>
              <a:rPr lang="en-US" sz="1000" baseline="0"/>
              <a:t> c</a:t>
            </a:r>
            <a:r>
              <a:rPr lang="en-US" sz="1000"/>
              <a:t>urrent health expenditure to GDP (%), 1990</a:t>
            </a:r>
            <a:r>
              <a:rPr lang="en-US" sz="1000" b="1" i="0" u="none" strike="noStrike" baseline="0">
                <a:effectLst/>
              </a:rPr>
              <a:t>–</a:t>
            </a:r>
            <a:r>
              <a:rPr lang="en-US" sz="1000"/>
              <a:t>2019</a:t>
            </a:r>
          </a:p>
        </c:rich>
      </c:tx>
      <c:layout>
        <c:manualLayout>
          <c:xMode val="edge"/>
          <c:yMode val="edge"/>
          <c:x val="1.43623085438593E-2"/>
          <c:y val="1.8098860751533798E-2"/>
        </c:manualLayout>
      </c:layout>
      <c:overlay val="0"/>
    </c:title>
    <c:autoTitleDeleted val="0"/>
    <c:plotArea>
      <c:layout/>
      <c:lineChart>
        <c:grouping val="standard"/>
        <c:varyColors val="0"/>
        <c:ser>
          <c:idx val="0"/>
          <c:order val="0"/>
          <c:spPr>
            <a:ln w="38100">
              <a:solidFill>
                <a:srgbClr val="0000FF"/>
              </a:solidFill>
            </a:ln>
            <a:effectLst/>
          </c:spPr>
          <c:marker>
            <c:symbol val="circle"/>
            <c:size val="10"/>
            <c:spPr>
              <a:solidFill>
                <a:schemeClr val="bg1"/>
              </a:solidFill>
              <a:ln>
                <a:solidFill>
                  <a:srgbClr val="0000FF"/>
                </a:solidFill>
              </a:ln>
              <a:effectLst/>
              <a:scene3d>
                <a:camera prst="orthographicFront"/>
                <a:lightRig rig="threePt" dir="t">
                  <a:rot lat="0" lon="0" rev="1200000"/>
                </a:lightRig>
              </a:scene3d>
              <a:sp3d prstMaterial="matte"/>
            </c:spPr>
          </c:marker>
          <c:cat>
            <c:numRef>
              <c:f>'Figure 2'!$Z$2:$Z$31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'Table 2'!$K$5:$K$34</c:f>
              <c:numCache>
                <c:formatCode>0.0</c:formatCode>
                <c:ptCount val="30"/>
                <c:pt idx="0">
                  <c:v>3.1109259723247304</c:v>
                </c:pt>
                <c:pt idx="1">
                  <c:v>3.0989367736462281</c:v>
                </c:pt>
                <c:pt idx="2">
                  <c:v>3.0836929898886716</c:v>
                </c:pt>
                <c:pt idx="3">
                  <c:v>3.1196011401378732</c:v>
                </c:pt>
                <c:pt idx="4">
                  <c:v>3.0740753021512428</c:v>
                </c:pt>
                <c:pt idx="5">
                  <c:v>3.0573553398056341</c:v>
                </c:pt>
                <c:pt idx="6">
                  <c:v>3.05104088410314</c:v>
                </c:pt>
                <c:pt idx="7">
                  <c:v>2.9833296433994265</c:v>
                </c:pt>
                <c:pt idx="8">
                  <c:v>3.0784673710231485</c:v>
                </c:pt>
                <c:pt idx="9">
                  <c:v>3.1147756025829532</c:v>
                </c:pt>
                <c:pt idx="10">
                  <c:v>3.2654262877758975</c:v>
                </c:pt>
                <c:pt idx="11">
                  <c:v>3.3345198637172566</c:v>
                </c:pt>
                <c:pt idx="12">
                  <c:v>3.5633301566018778</c:v>
                </c:pt>
                <c:pt idx="13">
                  <c:v>3.4719462207625651</c:v>
                </c:pt>
                <c:pt idx="14">
                  <c:v>3.6677117687475338</c:v>
                </c:pt>
                <c:pt idx="15">
                  <c:v>3.6109021410607243</c:v>
                </c:pt>
                <c:pt idx="16">
                  <c:v>3.6023620726548549</c:v>
                </c:pt>
                <c:pt idx="17">
                  <c:v>3.3503866666633986</c:v>
                </c:pt>
                <c:pt idx="18">
                  <c:v>3.1561372600122199</c:v>
                </c:pt>
                <c:pt idx="19">
                  <c:v>3.2130874591635239</c:v>
                </c:pt>
                <c:pt idx="20">
                  <c:v>2.7065870994809265</c:v>
                </c:pt>
                <c:pt idx="21">
                  <c:v>2.7572365584855083</c:v>
                </c:pt>
                <c:pt idx="22">
                  <c:v>2.6139946794684366</c:v>
                </c:pt>
                <c:pt idx="23">
                  <c:v>2.7225205838656921</c:v>
                </c:pt>
                <c:pt idx="24">
                  <c:v>2.7857458348741133</c:v>
                </c:pt>
                <c:pt idx="25">
                  <c:v>2.9091239914870988</c:v>
                </c:pt>
                <c:pt idx="26">
                  <c:v>2.9062308087192559</c:v>
                </c:pt>
                <c:pt idx="27">
                  <c:v>2.8026546956909608</c:v>
                </c:pt>
                <c:pt idx="28">
                  <c:v>2.9459565079140484</c:v>
                </c:pt>
                <c:pt idx="29">
                  <c:v>3.2559464046756617</c:v>
                </c:pt>
              </c:numCache>
            </c:numRef>
          </c:val>
          <c:smooth val="0"/>
          <c:extLst>
            <c:ext xmlns:c16="http://schemas.microsoft.com/office/drawing/2014/chart" uri="{C3380CC4-5D6E-409C-BE32-E72D297353CC}">
              <c16:uniqueId val="{00000000-8BA2-46EE-A9C5-698F22F4C3A9}"/>
            </c:ext>
          </c:extLst>
        </c:ser>
        <c:dLbls>
          <c:showLegendKey val="0"/>
          <c:showVal val="0"/>
          <c:showCatName val="0"/>
          <c:showSerName val="0"/>
          <c:showPercent val="0"/>
          <c:showBubbleSize val="0"/>
        </c:dLbls>
        <c:marker val="1"/>
        <c:smooth val="0"/>
        <c:axId val="168247296"/>
        <c:axId val="168250752"/>
      </c:lineChart>
      <c:catAx>
        <c:axId val="168247296"/>
        <c:scaling>
          <c:orientation val="minMax"/>
        </c:scaling>
        <c:delete val="0"/>
        <c:axPos val="b"/>
        <c:title>
          <c:tx>
            <c:rich>
              <a:bodyPr/>
              <a:lstStyle/>
              <a:p>
                <a:pPr>
                  <a:defRPr/>
                </a:pPr>
                <a:r>
                  <a:rPr lang="en-US"/>
                  <a:t>Year</a:t>
                </a:r>
              </a:p>
            </c:rich>
          </c:tx>
          <c:overlay val="0"/>
        </c:title>
        <c:numFmt formatCode="General" sourceLinked="1"/>
        <c:majorTickMark val="out"/>
        <c:minorTickMark val="none"/>
        <c:tickLblPos val="nextTo"/>
        <c:spPr>
          <a:ln>
            <a:solidFill>
              <a:schemeClr val="tx1"/>
            </a:solidFill>
          </a:ln>
        </c:spPr>
        <c:crossAx val="168250752"/>
        <c:crosses val="autoZero"/>
        <c:auto val="1"/>
        <c:lblAlgn val="ctr"/>
        <c:lblOffset val="100"/>
        <c:noMultiLvlLbl val="0"/>
      </c:catAx>
      <c:valAx>
        <c:axId val="168250752"/>
        <c:scaling>
          <c:orientation val="minMax"/>
          <c:min val="2"/>
        </c:scaling>
        <c:delete val="0"/>
        <c:axPos val="l"/>
        <c:title>
          <c:tx>
            <c:rich>
              <a:bodyPr rot="-5400000" vert="horz"/>
              <a:lstStyle/>
              <a:p>
                <a:pPr algn="ctr" rtl="0">
                  <a:defRPr/>
                </a:pPr>
                <a:r>
                  <a:rPr lang="en-US"/>
                  <a:t>Percentage (%)</a:t>
                </a:r>
              </a:p>
              <a:p>
                <a:pPr algn="ctr" rtl="0">
                  <a:defRPr/>
                </a:pPr>
                <a:endParaRPr lang="en-US"/>
              </a:p>
            </c:rich>
          </c:tx>
          <c:overlay val="0"/>
        </c:title>
        <c:numFmt formatCode="0.0" sourceLinked="1"/>
        <c:majorTickMark val="out"/>
        <c:minorTickMark val="none"/>
        <c:tickLblPos val="nextTo"/>
        <c:spPr>
          <a:ln>
            <a:solidFill>
              <a:schemeClr val="tx1"/>
            </a:solidFill>
          </a:ln>
        </c:spPr>
        <c:crossAx val="168247296"/>
        <c:crosses val="autoZero"/>
        <c:crossBetween val="between"/>
      </c:valAx>
      <c:spPr>
        <a:noFill/>
      </c:spPr>
    </c:plotArea>
    <c:plotVisOnly val="1"/>
    <c:dispBlanksAs val="gap"/>
    <c:showDLblsOverMax val="0"/>
  </c:chart>
  <c:spPr>
    <a:noFill/>
    <a:ln>
      <a:noFill/>
    </a:ln>
  </c:spPr>
  <c:txPr>
    <a:bodyPr/>
    <a:lstStyle/>
    <a:p>
      <a:pPr>
        <a:defRPr>
          <a:latin typeface="Arial"/>
          <a:cs typeface="Arial"/>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GB" sz="1000"/>
              <a:t>Figure 20: Current health expenditure by function for selected Asia-Pacific countries (%)</a:t>
            </a:r>
          </a:p>
        </c:rich>
      </c:tx>
      <c:layout>
        <c:manualLayout>
          <c:xMode val="edge"/>
          <c:yMode val="edge"/>
          <c:x val="9.9276344661527998E-3"/>
          <c:y val="9.0367773713402096E-3"/>
        </c:manualLayout>
      </c:layout>
      <c:overlay val="0"/>
    </c:title>
    <c:autoTitleDeleted val="0"/>
    <c:plotArea>
      <c:layout/>
      <c:barChart>
        <c:barDir val="col"/>
        <c:grouping val="stacked"/>
        <c:varyColors val="0"/>
        <c:ser>
          <c:idx val="0"/>
          <c:order val="0"/>
          <c:tx>
            <c:strRef>
              <c:f>'Table 19'!$C$4</c:f>
              <c:strCache>
                <c:ptCount val="1"/>
                <c:pt idx="0">
                  <c:v>Inpatient, rehabilitative and day care</c:v>
                </c:pt>
              </c:strCache>
            </c:strRef>
          </c:tx>
          <c:spPr>
            <a:solidFill>
              <a:srgbClr val="0000FF"/>
            </a:solidFill>
          </c:spPr>
          <c:invertIfNegative val="0"/>
          <c:cat>
            <c:strRef>
              <c:f>'Table 19'!$A$5:$A$15</c:f>
              <c:strCache>
                <c:ptCount val="11"/>
                <c:pt idx="0">
                  <c:v>Bangladesh</c:v>
                </c:pt>
                <c:pt idx="1">
                  <c:v>Sri Lanka</c:v>
                </c:pt>
                <c:pt idx="2">
                  <c:v>Thailand</c:v>
                </c:pt>
                <c:pt idx="3">
                  <c:v>Fiji(a)</c:v>
                </c:pt>
                <c:pt idx="4">
                  <c:v>Malaysia</c:v>
                </c:pt>
                <c:pt idx="5">
                  <c:v>Taiwan</c:v>
                </c:pt>
                <c:pt idx="6">
                  <c:v>Korea(a)</c:v>
                </c:pt>
                <c:pt idx="7">
                  <c:v>New Zealand</c:v>
                </c:pt>
                <c:pt idx="8">
                  <c:v>Japan(a)</c:v>
                </c:pt>
                <c:pt idx="9">
                  <c:v>Hong Kong SAR(a)</c:v>
                </c:pt>
                <c:pt idx="10">
                  <c:v>Australia(a)</c:v>
                </c:pt>
              </c:strCache>
            </c:strRef>
          </c:cat>
          <c:val>
            <c:numRef>
              <c:f>'Table 19'!$C$5:$C$15</c:f>
              <c:numCache>
                <c:formatCode>_-* #,##0.0_-;\-* #,##0.0_-;_-* "-"??_-;_-@_-</c:formatCode>
                <c:ptCount val="11"/>
                <c:pt idx="0">
                  <c:v>17.042443268279126</c:v>
                </c:pt>
                <c:pt idx="1">
                  <c:v>41.361612050167444</c:v>
                </c:pt>
                <c:pt idx="2">
                  <c:v>31.854977714538958</c:v>
                </c:pt>
                <c:pt idx="3">
                  <c:v>24.488843447651249</c:v>
                </c:pt>
                <c:pt idx="4">
                  <c:v>34.478865614622684</c:v>
                </c:pt>
                <c:pt idx="5">
                  <c:v>29.230089009586102</c:v>
                </c:pt>
                <c:pt idx="6">
                  <c:v>25.538891234704991</c:v>
                </c:pt>
                <c:pt idx="7">
                  <c:v>30.728038256303769</c:v>
                </c:pt>
                <c:pt idx="8">
                  <c:v>27.922586883781211</c:v>
                </c:pt>
                <c:pt idx="9">
                  <c:v>36.292362164896311</c:v>
                </c:pt>
                <c:pt idx="10">
                  <c:v>37.13550805472206</c:v>
                </c:pt>
              </c:numCache>
            </c:numRef>
          </c:val>
          <c:extLst>
            <c:ext xmlns:c16="http://schemas.microsoft.com/office/drawing/2014/chart" uri="{C3380CC4-5D6E-409C-BE32-E72D297353CC}">
              <c16:uniqueId val="{00000000-FE75-480E-AF26-7DC2F8DC9DEE}"/>
            </c:ext>
          </c:extLst>
        </c:ser>
        <c:ser>
          <c:idx val="1"/>
          <c:order val="1"/>
          <c:tx>
            <c:strRef>
              <c:f>'Table 19'!$D$4</c:f>
              <c:strCache>
                <c:ptCount val="1"/>
                <c:pt idx="0">
                  <c:v>Outpatient curative, rehabilitative and home care</c:v>
                </c:pt>
              </c:strCache>
            </c:strRef>
          </c:tx>
          <c:spPr>
            <a:solidFill>
              <a:srgbClr val="3366FF"/>
            </a:solidFill>
          </c:spPr>
          <c:invertIfNegative val="0"/>
          <c:cat>
            <c:strRef>
              <c:f>'Table 19'!$A$5:$A$15</c:f>
              <c:strCache>
                <c:ptCount val="11"/>
                <c:pt idx="0">
                  <c:v>Bangladesh</c:v>
                </c:pt>
                <c:pt idx="1">
                  <c:v>Sri Lanka</c:v>
                </c:pt>
                <c:pt idx="2">
                  <c:v>Thailand</c:v>
                </c:pt>
                <c:pt idx="3">
                  <c:v>Fiji(a)</c:v>
                </c:pt>
                <c:pt idx="4">
                  <c:v>Malaysia</c:v>
                </c:pt>
                <c:pt idx="5">
                  <c:v>Taiwan</c:v>
                </c:pt>
                <c:pt idx="6">
                  <c:v>Korea(a)</c:v>
                </c:pt>
                <c:pt idx="7">
                  <c:v>New Zealand</c:v>
                </c:pt>
                <c:pt idx="8">
                  <c:v>Japan(a)</c:v>
                </c:pt>
                <c:pt idx="9">
                  <c:v>Hong Kong SAR(a)</c:v>
                </c:pt>
                <c:pt idx="10">
                  <c:v>Australia(a)</c:v>
                </c:pt>
              </c:strCache>
            </c:strRef>
          </c:cat>
          <c:val>
            <c:numRef>
              <c:f>'Table 19'!$D$5:$D$15</c:f>
              <c:numCache>
                <c:formatCode>_-* #,##0.0_-;\-* #,##0.0_-;_-* "-"??_-;_-@_-</c:formatCode>
                <c:ptCount val="11"/>
                <c:pt idx="0">
                  <c:v>13.063970641282104</c:v>
                </c:pt>
                <c:pt idx="1">
                  <c:v>18.955015522864226</c:v>
                </c:pt>
                <c:pt idx="2">
                  <c:v>44.182106141983517</c:v>
                </c:pt>
                <c:pt idx="3">
                  <c:v>26.85398307202415</c:v>
                </c:pt>
                <c:pt idx="4">
                  <c:v>30.010905953453058</c:v>
                </c:pt>
                <c:pt idx="5">
                  <c:v>31.815978103807769</c:v>
                </c:pt>
                <c:pt idx="6">
                  <c:v>30.739006789731263</c:v>
                </c:pt>
                <c:pt idx="7">
                  <c:v>28.515420295102359</c:v>
                </c:pt>
                <c:pt idx="8">
                  <c:v>28.584713790125512</c:v>
                </c:pt>
                <c:pt idx="9">
                  <c:v>35.86888755572808</c:v>
                </c:pt>
                <c:pt idx="10">
                  <c:v>32.738745729579705</c:v>
                </c:pt>
              </c:numCache>
            </c:numRef>
          </c:val>
          <c:extLst>
            <c:ext xmlns:c16="http://schemas.microsoft.com/office/drawing/2014/chart" uri="{C3380CC4-5D6E-409C-BE32-E72D297353CC}">
              <c16:uniqueId val="{00000001-FE75-480E-AF26-7DC2F8DC9DEE}"/>
            </c:ext>
          </c:extLst>
        </c:ser>
        <c:ser>
          <c:idx val="2"/>
          <c:order val="2"/>
          <c:tx>
            <c:strRef>
              <c:f>'Table 19'!$E$4</c:f>
              <c:strCache>
                <c:ptCount val="1"/>
                <c:pt idx="0">
                  <c:v>Long-term nursing care (inpatient)</c:v>
                </c:pt>
              </c:strCache>
            </c:strRef>
          </c:tx>
          <c:spPr>
            <a:solidFill>
              <a:schemeClr val="tx2"/>
            </a:solidFill>
          </c:spPr>
          <c:invertIfNegative val="0"/>
          <c:cat>
            <c:strRef>
              <c:f>'Table 19'!$A$5:$A$15</c:f>
              <c:strCache>
                <c:ptCount val="11"/>
                <c:pt idx="0">
                  <c:v>Bangladesh</c:v>
                </c:pt>
                <c:pt idx="1">
                  <c:v>Sri Lanka</c:v>
                </c:pt>
                <c:pt idx="2">
                  <c:v>Thailand</c:v>
                </c:pt>
                <c:pt idx="3">
                  <c:v>Fiji(a)</c:v>
                </c:pt>
                <c:pt idx="4">
                  <c:v>Malaysia</c:v>
                </c:pt>
                <c:pt idx="5">
                  <c:v>Taiwan</c:v>
                </c:pt>
                <c:pt idx="6">
                  <c:v>Korea(a)</c:v>
                </c:pt>
                <c:pt idx="7">
                  <c:v>New Zealand</c:v>
                </c:pt>
                <c:pt idx="8">
                  <c:v>Japan(a)</c:v>
                </c:pt>
                <c:pt idx="9">
                  <c:v>Hong Kong SAR(a)</c:v>
                </c:pt>
                <c:pt idx="10">
                  <c:v>Australia(a)</c:v>
                </c:pt>
              </c:strCache>
            </c:strRef>
          </c:cat>
          <c:val>
            <c:numRef>
              <c:f>'Table 19'!$E$5:$E$15</c:f>
              <c:numCache>
                <c:formatCode>_-* #,##0.0_-;\-* #,##0.0_-;_-* "-"??_-;_-@_-</c:formatCode>
                <c:ptCount val="11"/>
                <c:pt idx="0">
                  <c:v>5.2387700900767761E-2</c:v>
                </c:pt>
                <c:pt idx="1">
                  <c:v>3.577342881038402E-2</c:v>
                </c:pt>
                <c:pt idx="2">
                  <c:v>1.5164724838016092E-2</c:v>
                </c:pt>
                <c:pt idx="3">
                  <c:v>0.53896799877507273</c:v>
                </c:pt>
                <c:pt idx="4">
                  <c:v>0.22861243152923896</c:v>
                </c:pt>
                <c:pt idx="5">
                  <c:v>4.7554755297723963</c:v>
                </c:pt>
                <c:pt idx="6">
                  <c:v>13.152676589946186</c:v>
                </c:pt>
                <c:pt idx="7">
                  <c:v>14.533489523636401</c:v>
                </c:pt>
                <c:pt idx="8">
                  <c:v>18.379156517583294</c:v>
                </c:pt>
                <c:pt idx="9">
                  <c:v>5.3540130100810481</c:v>
                </c:pt>
                <c:pt idx="10">
                  <c:v>2.1525507435600773</c:v>
                </c:pt>
              </c:numCache>
            </c:numRef>
          </c:val>
          <c:extLst>
            <c:ext xmlns:c16="http://schemas.microsoft.com/office/drawing/2014/chart" uri="{C3380CC4-5D6E-409C-BE32-E72D297353CC}">
              <c16:uniqueId val="{00000002-FE75-480E-AF26-7DC2F8DC9DEE}"/>
            </c:ext>
          </c:extLst>
        </c:ser>
        <c:ser>
          <c:idx val="3"/>
          <c:order val="3"/>
          <c:tx>
            <c:strRef>
              <c:f>'Table 19'!$F$4</c:f>
              <c:strCache>
                <c:ptCount val="1"/>
                <c:pt idx="0">
                  <c:v>Ancillary services </c:v>
                </c:pt>
              </c:strCache>
            </c:strRef>
          </c:tx>
          <c:spPr>
            <a:solidFill>
              <a:schemeClr val="accent1">
                <a:lumMod val="60000"/>
                <a:lumOff val="40000"/>
              </a:schemeClr>
            </a:solidFill>
          </c:spPr>
          <c:invertIfNegative val="0"/>
          <c:cat>
            <c:strRef>
              <c:f>'Table 19'!$A$5:$A$15</c:f>
              <c:strCache>
                <c:ptCount val="11"/>
                <c:pt idx="0">
                  <c:v>Bangladesh</c:v>
                </c:pt>
                <c:pt idx="1">
                  <c:v>Sri Lanka</c:v>
                </c:pt>
                <c:pt idx="2">
                  <c:v>Thailand</c:v>
                </c:pt>
                <c:pt idx="3">
                  <c:v>Fiji(a)</c:v>
                </c:pt>
                <c:pt idx="4">
                  <c:v>Malaysia</c:v>
                </c:pt>
                <c:pt idx="5">
                  <c:v>Taiwan</c:v>
                </c:pt>
                <c:pt idx="6">
                  <c:v>Korea(a)</c:v>
                </c:pt>
                <c:pt idx="7">
                  <c:v>New Zealand</c:v>
                </c:pt>
                <c:pt idx="8">
                  <c:v>Japan(a)</c:v>
                </c:pt>
                <c:pt idx="9">
                  <c:v>Hong Kong SAR(a)</c:v>
                </c:pt>
                <c:pt idx="10">
                  <c:v>Australia(a)</c:v>
                </c:pt>
              </c:strCache>
            </c:strRef>
          </c:cat>
          <c:val>
            <c:numRef>
              <c:f>'Table 19'!$F$5:$F$15</c:f>
              <c:numCache>
                <c:formatCode>_-* #,##0.0_-;\-* #,##0.0_-;_-* "-"??_-;_-@_-</c:formatCode>
                <c:ptCount val="11"/>
                <c:pt idx="0">
                  <c:v>5.853488688623111</c:v>
                </c:pt>
                <c:pt idx="1">
                  <c:v>7.1589616692982432</c:v>
                </c:pt>
                <c:pt idx="2">
                  <c:v>0.14974441989214057</c:v>
                </c:pt>
                <c:pt idx="3">
                  <c:v>4.0881947634359213</c:v>
                </c:pt>
                <c:pt idx="4">
                  <c:v>3.3786494212166924</c:v>
                </c:pt>
                <c:pt idx="5">
                  <c:v>0.34257251809766753</c:v>
                </c:pt>
                <c:pt idx="6">
                  <c:v>1.5480945776953114</c:v>
                </c:pt>
                <c:pt idx="7">
                  <c:v>5.1565801327222136</c:v>
                </c:pt>
                <c:pt idx="8">
                  <c:v>0.57918322762264218</c:v>
                </c:pt>
                <c:pt idx="9">
                  <c:v>2.5455529284445544</c:v>
                </c:pt>
                <c:pt idx="10">
                  <c:v>6.2395187092220361</c:v>
                </c:pt>
              </c:numCache>
            </c:numRef>
          </c:val>
          <c:extLst>
            <c:ext xmlns:c16="http://schemas.microsoft.com/office/drawing/2014/chart" uri="{C3380CC4-5D6E-409C-BE32-E72D297353CC}">
              <c16:uniqueId val="{00000003-FE75-480E-AF26-7DC2F8DC9DEE}"/>
            </c:ext>
          </c:extLst>
        </c:ser>
        <c:ser>
          <c:idx val="4"/>
          <c:order val="4"/>
          <c:tx>
            <c:strRef>
              <c:f>'Table 19'!$G$4</c:f>
              <c:strCache>
                <c:ptCount val="1"/>
                <c:pt idx="0">
                  <c:v>Pharmaceutical and other medical non-durables</c:v>
                </c:pt>
              </c:strCache>
            </c:strRef>
          </c:tx>
          <c:spPr>
            <a:solidFill>
              <a:schemeClr val="bg1">
                <a:lumMod val="75000"/>
              </a:schemeClr>
            </a:solidFill>
          </c:spPr>
          <c:invertIfNegative val="0"/>
          <c:cat>
            <c:strRef>
              <c:f>'Table 19'!$A$5:$A$15</c:f>
              <c:strCache>
                <c:ptCount val="11"/>
                <c:pt idx="0">
                  <c:v>Bangladesh</c:v>
                </c:pt>
                <c:pt idx="1">
                  <c:v>Sri Lanka</c:v>
                </c:pt>
                <c:pt idx="2">
                  <c:v>Thailand</c:v>
                </c:pt>
                <c:pt idx="3">
                  <c:v>Fiji(a)</c:v>
                </c:pt>
                <c:pt idx="4">
                  <c:v>Malaysia</c:v>
                </c:pt>
                <c:pt idx="5">
                  <c:v>Taiwan</c:v>
                </c:pt>
                <c:pt idx="6">
                  <c:v>Korea(a)</c:v>
                </c:pt>
                <c:pt idx="7">
                  <c:v>New Zealand</c:v>
                </c:pt>
                <c:pt idx="8">
                  <c:v>Japan(a)</c:v>
                </c:pt>
                <c:pt idx="9">
                  <c:v>Hong Kong SAR(a)</c:v>
                </c:pt>
                <c:pt idx="10">
                  <c:v>Australia(a)</c:v>
                </c:pt>
              </c:strCache>
            </c:strRef>
          </c:cat>
          <c:val>
            <c:numRef>
              <c:f>'Table 19'!$G$5:$G$15</c:f>
              <c:numCache>
                <c:formatCode>_-* #,##0.0_-;\-* #,##0.0_-;_-* "-"??_-;_-@_-</c:formatCode>
                <c:ptCount val="11"/>
                <c:pt idx="0">
                  <c:v>43.97519751944656</c:v>
                </c:pt>
                <c:pt idx="1">
                  <c:v>17.368645519431922</c:v>
                </c:pt>
                <c:pt idx="2">
                  <c:v>5.2053509701058465</c:v>
                </c:pt>
                <c:pt idx="3">
                  <c:v>12.754555198285102</c:v>
                </c:pt>
                <c:pt idx="4">
                  <c:v>10.801673201920503</c:v>
                </c:pt>
                <c:pt idx="5">
                  <c:v>24.772734546601125</c:v>
                </c:pt>
                <c:pt idx="6">
                  <c:v>20.009714149972673</c:v>
                </c:pt>
                <c:pt idx="7">
                  <c:v>9.3639474129730846</c:v>
                </c:pt>
                <c:pt idx="8">
                  <c:v>18.272172209539868</c:v>
                </c:pt>
                <c:pt idx="9">
                  <c:v>8.0300965897618681</c:v>
                </c:pt>
                <c:pt idx="10">
                  <c:v>13.825218368855664</c:v>
                </c:pt>
              </c:numCache>
            </c:numRef>
          </c:val>
          <c:extLst>
            <c:ext xmlns:c16="http://schemas.microsoft.com/office/drawing/2014/chart" uri="{C3380CC4-5D6E-409C-BE32-E72D297353CC}">
              <c16:uniqueId val="{00000004-FE75-480E-AF26-7DC2F8DC9DEE}"/>
            </c:ext>
          </c:extLst>
        </c:ser>
        <c:ser>
          <c:idx val="5"/>
          <c:order val="5"/>
          <c:tx>
            <c:strRef>
              <c:f>'Table 19'!$H$4</c:f>
              <c:strCache>
                <c:ptCount val="1"/>
                <c:pt idx="0">
                  <c:v>Therapeutic appliances and other medical durables</c:v>
                </c:pt>
              </c:strCache>
            </c:strRef>
          </c:tx>
          <c:spPr>
            <a:solidFill>
              <a:schemeClr val="tx1">
                <a:lumMod val="50000"/>
                <a:lumOff val="50000"/>
              </a:schemeClr>
            </a:solidFill>
          </c:spPr>
          <c:invertIfNegative val="0"/>
          <c:cat>
            <c:strRef>
              <c:f>'Table 19'!$A$5:$A$15</c:f>
              <c:strCache>
                <c:ptCount val="11"/>
                <c:pt idx="0">
                  <c:v>Bangladesh</c:v>
                </c:pt>
                <c:pt idx="1">
                  <c:v>Sri Lanka</c:v>
                </c:pt>
                <c:pt idx="2">
                  <c:v>Thailand</c:v>
                </c:pt>
                <c:pt idx="3">
                  <c:v>Fiji(a)</c:v>
                </c:pt>
                <c:pt idx="4">
                  <c:v>Malaysia</c:v>
                </c:pt>
                <c:pt idx="5">
                  <c:v>Taiwan</c:v>
                </c:pt>
                <c:pt idx="6">
                  <c:v>Korea(a)</c:v>
                </c:pt>
                <c:pt idx="7">
                  <c:v>New Zealand</c:v>
                </c:pt>
                <c:pt idx="8">
                  <c:v>Japan(a)</c:v>
                </c:pt>
                <c:pt idx="9">
                  <c:v>Hong Kong SAR(a)</c:v>
                </c:pt>
                <c:pt idx="10">
                  <c:v>Australia(a)</c:v>
                </c:pt>
              </c:strCache>
            </c:strRef>
          </c:cat>
          <c:val>
            <c:numRef>
              <c:f>'Table 19'!$H$5:$H$15</c:f>
              <c:numCache>
                <c:formatCode>_-* #,##0.0_-;\-* #,##0.0_-;_-* "-"??_-;_-@_-</c:formatCode>
                <c:ptCount val="11"/>
                <c:pt idx="0">
                  <c:v>7.0506603454892305E-2</c:v>
                </c:pt>
                <c:pt idx="1">
                  <c:v>6.9026768245540193</c:v>
                </c:pt>
                <c:pt idx="2">
                  <c:v>0.25636022382966961</c:v>
                </c:pt>
                <c:pt idx="3">
                  <c:v>1.4086663604348491</c:v>
                </c:pt>
                <c:pt idx="4">
                  <c:v>4.7224139552501239</c:v>
                </c:pt>
                <c:pt idx="5">
                  <c:v>2.6578411767425267</c:v>
                </c:pt>
                <c:pt idx="6">
                  <c:v>2.3139951825694074</c:v>
                </c:pt>
                <c:pt idx="7">
                  <c:v>1.3398030111380892</c:v>
                </c:pt>
                <c:pt idx="8">
                  <c:v>1.6757581062507831</c:v>
                </c:pt>
                <c:pt idx="9">
                  <c:v>1.8986185176948143</c:v>
                </c:pt>
                <c:pt idx="10">
                  <c:v>2.5989276147628324</c:v>
                </c:pt>
              </c:numCache>
            </c:numRef>
          </c:val>
          <c:extLst>
            <c:ext xmlns:c16="http://schemas.microsoft.com/office/drawing/2014/chart" uri="{C3380CC4-5D6E-409C-BE32-E72D297353CC}">
              <c16:uniqueId val="{00000005-FE75-480E-AF26-7DC2F8DC9DEE}"/>
            </c:ext>
          </c:extLst>
        </c:ser>
        <c:ser>
          <c:idx val="6"/>
          <c:order val="6"/>
          <c:tx>
            <c:strRef>
              <c:f>'Table 19'!$I$4</c:f>
              <c:strCache>
                <c:ptCount val="1"/>
                <c:pt idx="0">
                  <c:v>Prevention and public health services</c:v>
                </c:pt>
              </c:strCache>
            </c:strRef>
          </c:tx>
          <c:spPr>
            <a:solidFill>
              <a:schemeClr val="tx1">
                <a:lumMod val="75000"/>
                <a:lumOff val="25000"/>
              </a:schemeClr>
            </a:solidFill>
          </c:spPr>
          <c:invertIfNegative val="0"/>
          <c:cat>
            <c:strRef>
              <c:f>'Table 19'!$A$5:$A$15</c:f>
              <c:strCache>
                <c:ptCount val="11"/>
                <c:pt idx="0">
                  <c:v>Bangladesh</c:v>
                </c:pt>
                <c:pt idx="1">
                  <c:v>Sri Lanka</c:v>
                </c:pt>
                <c:pt idx="2">
                  <c:v>Thailand</c:v>
                </c:pt>
                <c:pt idx="3">
                  <c:v>Fiji(a)</c:v>
                </c:pt>
                <c:pt idx="4">
                  <c:v>Malaysia</c:v>
                </c:pt>
                <c:pt idx="5">
                  <c:v>Taiwan</c:v>
                </c:pt>
                <c:pt idx="6">
                  <c:v>Korea(a)</c:v>
                </c:pt>
                <c:pt idx="7">
                  <c:v>New Zealand</c:v>
                </c:pt>
                <c:pt idx="8">
                  <c:v>Japan(a)</c:v>
                </c:pt>
                <c:pt idx="9">
                  <c:v>Hong Kong SAR(a)</c:v>
                </c:pt>
                <c:pt idx="10">
                  <c:v>Australia(a)</c:v>
                </c:pt>
              </c:strCache>
            </c:strRef>
          </c:cat>
          <c:val>
            <c:numRef>
              <c:f>'Table 19'!$I$5:$I$15</c:f>
              <c:numCache>
                <c:formatCode>_-* #,##0.0_-;\-* #,##0.0_-;_-* "-"??_-;_-@_-</c:formatCode>
                <c:ptCount val="11"/>
                <c:pt idx="0">
                  <c:v>14.408776017696137</c:v>
                </c:pt>
                <c:pt idx="1">
                  <c:v>4.8096195089848601</c:v>
                </c:pt>
                <c:pt idx="2">
                  <c:v>10.7809237532753</c:v>
                </c:pt>
                <c:pt idx="3">
                  <c:v>22.541724085132444</c:v>
                </c:pt>
                <c:pt idx="4">
                  <c:v>5.291057268951854</c:v>
                </c:pt>
                <c:pt idx="5">
                  <c:v>1.8637604505362031</c:v>
                </c:pt>
                <c:pt idx="6">
                  <c:v>3.4776922288181797</c:v>
                </c:pt>
                <c:pt idx="7">
                  <c:v>6.3537933502352937</c:v>
                </c:pt>
                <c:pt idx="8">
                  <c:v>2.8611561868502937</c:v>
                </c:pt>
                <c:pt idx="9">
                  <c:v>2.9243274399783559</c:v>
                </c:pt>
                <c:pt idx="10">
                  <c:v>1.9294838654897921</c:v>
                </c:pt>
              </c:numCache>
            </c:numRef>
          </c:val>
          <c:extLst>
            <c:ext xmlns:c16="http://schemas.microsoft.com/office/drawing/2014/chart" uri="{C3380CC4-5D6E-409C-BE32-E72D297353CC}">
              <c16:uniqueId val="{00000006-FE75-480E-AF26-7DC2F8DC9DEE}"/>
            </c:ext>
          </c:extLst>
        </c:ser>
        <c:ser>
          <c:idx val="7"/>
          <c:order val="7"/>
          <c:tx>
            <c:strRef>
              <c:f>'Table 19'!$J$4</c:f>
              <c:strCache>
                <c:ptCount val="1"/>
                <c:pt idx="0">
                  <c:v>Other</c:v>
                </c:pt>
              </c:strCache>
            </c:strRef>
          </c:tx>
          <c:spPr>
            <a:solidFill>
              <a:schemeClr val="tx1"/>
            </a:solidFill>
          </c:spPr>
          <c:invertIfNegative val="0"/>
          <c:cat>
            <c:strRef>
              <c:f>'Table 19'!$A$5:$A$15</c:f>
              <c:strCache>
                <c:ptCount val="11"/>
                <c:pt idx="0">
                  <c:v>Bangladesh</c:v>
                </c:pt>
                <c:pt idx="1">
                  <c:v>Sri Lanka</c:v>
                </c:pt>
                <c:pt idx="2">
                  <c:v>Thailand</c:v>
                </c:pt>
                <c:pt idx="3">
                  <c:v>Fiji(a)</c:v>
                </c:pt>
                <c:pt idx="4">
                  <c:v>Malaysia</c:v>
                </c:pt>
                <c:pt idx="5">
                  <c:v>Taiwan</c:v>
                </c:pt>
                <c:pt idx="6">
                  <c:v>Korea(a)</c:v>
                </c:pt>
                <c:pt idx="7">
                  <c:v>New Zealand</c:v>
                </c:pt>
                <c:pt idx="8">
                  <c:v>Japan(a)</c:v>
                </c:pt>
                <c:pt idx="9">
                  <c:v>Hong Kong SAR(a)</c:v>
                </c:pt>
                <c:pt idx="10">
                  <c:v>Australia(a)</c:v>
                </c:pt>
              </c:strCache>
            </c:strRef>
          </c:cat>
          <c:val>
            <c:numRef>
              <c:f>'Table 19'!$J$5:$J$15</c:f>
              <c:numCache>
                <c:formatCode>_-* #,##0.0_-;\-* #,##0.0_-;_-* "-"??_-;_-@_-</c:formatCode>
                <c:ptCount val="11"/>
                <c:pt idx="0">
                  <c:v>5.5332295603172934</c:v>
                </c:pt>
                <c:pt idx="1">
                  <c:v>3.4076954758382385</c:v>
                </c:pt>
                <c:pt idx="2">
                  <c:v>7.5553720515365663</c:v>
                </c:pt>
                <c:pt idx="3">
                  <c:v>7.3220027560863556</c:v>
                </c:pt>
                <c:pt idx="4">
                  <c:v>11.087822153055827</c:v>
                </c:pt>
                <c:pt idx="5">
                  <c:v>4.5613115904492201</c:v>
                </c:pt>
                <c:pt idx="6">
                  <c:v>3.2199292472603243</c:v>
                </c:pt>
                <c:pt idx="7">
                  <c:v>4.0089280178887954</c:v>
                </c:pt>
                <c:pt idx="8">
                  <c:v>1.7252730782463985</c:v>
                </c:pt>
                <c:pt idx="9">
                  <c:v>7.0855536342355698</c:v>
                </c:pt>
                <c:pt idx="10">
                  <c:v>3.3800463265733982</c:v>
                </c:pt>
              </c:numCache>
            </c:numRef>
          </c:val>
          <c:extLst>
            <c:ext xmlns:c16="http://schemas.microsoft.com/office/drawing/2014/chart" uri="{C3380CC4-5D6E-409C-BE32-E72D297353CC}">
              <c16:uniqueId val="{00000007-FE75-480E-AF26-7DC2F8DC9DEE}"/>
            </c:ext>
          </c:extLst>
        </c:ser>
        <c:dLbls>
          <c:showLegendKey val="0"/>
          <c:showVal val="0"/>
          <c:showCatName val="0"/>
          <c:showSerName val="0"/>
          <c:showPercent val="0"/>
          <c:showBubbleSize val="0"/>
        </c:dLbls>
        <c:gapWidth val="150"/>
        <c:overlap val="100"/>
        <c:axId val="146432000"/>
        <c:axId val="146433536"/>
      </c:barChart>
      <c:catAx>
        <c:axId val="146432000"/>
        <c:scaling>
          <c:orientation val="minMax"/>
        </c:scaling>
        <c:delete val="0"/>
        <c:axPos val="b"/>
        <c:numFmt formatCode="General" sourceLinked="0"/>
        <c:majorTickMark val="out"/>
        <c:minorTickMark val="none"/>
        <c:tickLblPos val="nextTo"/>
        <c:spPr>
          <a:ln>
            <a:solidFill>
              <a:schemeClr val="tx1"/>
            </a:solidFill>
          </a:ln>
        </c:spPr>
        <c:crossAx val="146433536"/>
        <c:crosses val="autoZero"/>
        <c:auto val="1"/>
        <c:lblAlgn val="ctr"/>
        <c:lblOffset val="100"/>
        <c:noMultiLvlLbl val="0"/>
      </c:catAx>
      <c:valAx>
        <c:axId val="146433536"/>
        <c:scaling>
          <c:orientation val="minMax"/>
          <c:max val="100"/>
        </c:scaling>
        <c:delete val="0"/>
        <c:axPos val="l"/>
        <c:title>
          <c:tx>
            <c:rich>
              <a:bodyPr rot="-5400000" vert="horz"/>
              <a:lstStyle/>
              <a:p>
                <a:pPr>
                  <a:defRPr/>
                </a:pPr>
                <a:r>
                  <a:rPr lang="en-US"/>
                  <a:t>Percentage (%)</a:t>
                </a:r>
              </a:p>
            </c:rich>
          </c:tx>
          <c:overlay val="0"/>
        </c:title>
        <c:numFmt formatCode="#,##0" sourceLinked="0"/>
        <c:majorTickMark val="out"/>
        <c:minorTickMark val="none"/>
        <c:tickLblPos val="nextTo"/>
        <c:spPr>
          <a:noFill/>
          <a:ln>
            <a:solidFill>
              <a:schemeClr val="tx1"/>
            </a:solidFill>
          </a:ln>
        </c:spPr>
        <c:crossAx val="146432000"/>
        <c:crosses val="autoZero"/>
        <c:crossBetween val="between"/>
      </c:valAx>
    </c:plotArea>
    <c:legend>
      <c:legendPos val="b"/>
      <c:overlay val="0"/>
    </c:legend>
    <c:plotVisOnly val="1"/>
    <c:dispBlanksAs val="gap"/>
    <c:showDLblsOverMax val="0"/>
  </c:chart>
  <c:spPr>
    <a:noFill/>
    <a:ln>
      <a:noFill/>
    </a:ln>
  </c:spPr>
  <c:txPr>
    <a:bodyPr/>
    <a:lstStyle/>
    <a:p>
      <a:pPr>
        <a:defRPr>
          <a:latin typeface="Arial"/>
          <a:cs typeface="Arial"/>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GB" sz="1000" b="1" i="0" baseline="0">
                <a:effectLst/>
              </a:rPr>
              <a:t>Figure 21: Current health expenditure by provider for selected Asia-Pacific countries (%)</a:t>
            </a:r>
            <a:endParaRPr lang="en-GB" sz="1000">
              <a:effectLst/>
            </a:endParaRPr>
          </a:p>
        </c:rich>
      </c:tx>
      <c:layout>
        <c:manualLayout>
          <c:xMode val="edge"/>
          <c:yMode val="edge"/>
          <c:x val="1.5043379818997201E-2"/>
          <c:y val="1.35551660570103E-2"/>
        </c:manualLayout>
      </c:layout>
      <c:overlay val="0"/>
    </c:title>
    <c:autoTitleDeleted val="0"/>
    <c:plotArea>
      <c:layout/>
      <c:barChart>
        <c:barDir val="col"/>
        <c:grouping val="stacked"/>
        <c:varyColors val="0"/>
        <c:ser>
          <c:idx val="0"/>
          <c:order val="0"/>
          <c:tx>
            <c:strRef>
              <c:f>'Table 20'!$C$4</c:f>
              <c:strCache>
                <c:ptCount val="1"/>
                <c:pt idx="0">
                  <c:v>Hospitals, nursing and residential facilities</c:v>
                </c:pt>
              </c:strCache>
            </c:strRef>
          </c:tx>
          <c:spPr>
            <a:solidFill>
              <a:srgbClr val="0000FF"/>
            </a:solidFill>
          </c:spPr>
          <c:invertIfNegative val="0"/>
          <c:cat>
            <c:strRef>
              <c:f>'Table 20'!$A$5:$A$15</c:f>
              <c:strCache>
                <c:ptCount val="11"/>
                <c:pt idx="0">
                  <c:v>Bangladesh</c:v>
                </c:pt>
                <c:pt idx="1">
                  <c:v>Sri Lanka</c:v>
                </c:pt>
                <c:pt idx="2">
                  <c:v>Thailand</c:v>
                </c:pt>
                <c:pt idx="3">
                  <c:v>Fiji(a)</c:v>
                </c:pt>
                <c:pt idx="4">
                  <c:v>Malaysia</c:v>
                </c:pt>
                <c:pt idx="5">
                  <c:v>Taiwan</c:v>
                </c:pt>
                <c:pt idx="6">
                  <c:v>Korea(a)</c:v>
                </c:pt>
                <c:pt idx="7">
                  <c:v>New Zealand</c:v>
                </c:pt>
                <c:pt idx="8">
                  <c:v>Japan(a)</c:v>
                </c:pt>
                <c:pt idx="9">
                  <c:v>Hong Kong SAR(a)</c:v>
                </c:pt>
                <c:pt idx="10">
                  <c:v>Australia(a)</c:v>
                </c:pt>
              </c:strCache>
            </c:strRef>
          </c:cat>
          <c:val>
            <c:numRef>
              <c:f>'Table 20'!$C$5:$C$15</c:f>
              <c:numCache>
                <c:formatCode>_-* #,##0.0_-;\-* #,##0.0_-;_-* "-"??_-;_-@_-</c:formatCode>
                <c:ptCount val="11"/>
                <c:pt idx="0">
                  <c:v>28.184735297618996</c:v>
                </c:pt>
                <c:pt idx="1">
                  <c:v>52.823288455834572</c:v>
                </c:pt>
                <c:pt idx="2">
                  <c:v>73.258626286528468</c:v>
                </c:pt>
                <c:pt idx="3">
                  <c:v>45.408053896799878</c:v>
                </c:pt>
                <c:pt idx="4">
                  <c:v>58.455571473082813</c:v>
                </c:pt>
                <c:pt idx="5">
                  <c:v>50.836813388065913</c:v>
                </c:pt>
                <c:pt idx="6">
                  <c:v>47.575910167816488</c:v>
                </c:pt>
                <c:pt idx="7">
                  <c:v>48.617186778542248</c:v>
                </c:pt>
                <c:pt idx="8">
                  <c:v>49.930377053468064</c:v>
                </c:pt>
                <c:pt idx="9">
                  <c:v>54.669395725259086</c:v>
                </c:pt>
                <c:pt idx="10">
                  <c:v>45.035890800629993</c:v>
                </c:pt>
              </c:numCache>
            </c:numRef>
          </c:val>
          <c:extLst>
            <c:ext xmlns:c16="http://schemas.microsoft.com/office/drawing/2014/chart" uri="{C3380CC4-5D6E-409C-BE32-E72D297353CC}">
              <c16:uniqueId val="{00000000-1147-497E-97AF-5C9BE72D674A}"/>
            </c:ext>
          </c:extLst>
        </c:ser>
        <c:ser>
          <c:idx val="1"/>
          <c:order val="1"/>
          <c:tx>
            <c:strRef>
              <c:f>'Table 20'!$D$4</c:f>
              <c:strCache>
                <c:ptCount val="1"/>
                <c:pt idx="0">
                  <c:v>Providers of ambulatory care</c:v>
                </c:pt>
              </c:strCache>
            </c:strRef>
          </c:tx>
          <c:spPr>
            <a:solidFill>
              <a:srgbClr val="3366FF"/>
            </a:solidFill>
          </c:spPr>
          <c:invertIfNegative val="0"/>
          <c:cat>
            <c:strRef>
              <c:f>'Table 20'!$A$5:$A$15</c:f>
              <c:strCache>
                <c:ptCount val="11"/>
                <c:pt idx="0">
                  <c:v>Bangladesh</c:v>
                </c:pt>
                <c:pt idx="1">
                  <c:v>Sri Lanka</c:v>
                </c:pt>
                <c:pt idx="2">
                  <c:v>Thailand</c:v>
                </c:pt>
                <c:pt idx="3">
                  <c:v>Fiji(a)</c:v>
                </c:pt>
                <c:pt idx="4">
                  <c:v>Malaysia</c:v>
                </c:pt>
                <c:pt idx="5">
                  <c:v>Taiwan</c:v>
                </c:pt>
                <c:pt idx="6">
                  <c:v>Korea(a)</c:v>
                </c:pt>
                <c:pt idx="7">
                  <c:v>New Zealand</c:v>
                </c:pt>
                <c:pt idx="8">
                  <c:v>Japan(a)</c:v>
                </c:pt>
                <c:pt idx="9">
                  <c:v>Hong Kong SAR(a)</c:v>
                </c:pt>
                <c:pt idx="10">
                  <c:v>Australia(a)</c:v>
                </c:pt>
              </c:strCache>
            </c:strRef>
          </c:cat>
          <c:val>
            <c:numRef>
              <c:f>'Table 20'!$D$5:$D$15</c:f>
              <c:numCache>
                <c:formatCode>_-* #,##0.0_-;\-* #,##0.0_-;_-* "-"??_-;_-@_-</c:formatCode>
                <c:ptCount val="11"/>
                <c:pt idx="0">
                  <c:v>21.450476113221605</c:v>
                </c:pt>
                <c:pt idx="1">
                  <c:v>21.454095411071037</c:v>
                </c:pt>
                <c:pt idx="2">
                  <c:v>9.2973212083792536</c:v>
                </c:pt>
                <c:pt idx="3">
                  <c:v>23.307303628847038</c:v>
                </c:pt>
                <c:pt idx="4">
                  <c:v>19.32523765662874</c:v>
                </c:pt>
                <c:pt idx="5">
                  <c:v>27.053034730215252</c:v>
                </c:pt>
                <c:pt idx="6">
                  <c:v>28.092424914060281</c:v>
                </c:pt>
                <c:pt idx="7">
                  <c:v>31.690229655322639</c:v>
                </c:pt>
                <c:pt idx="8">
                  <c:v>27.892041257774586</c:v>
                </c:pt>
                <c:pt idx="9">
                  <c:v>26.655962169601583</c:v>
                </c:pt>
                <c:pt idx="10">
                  <c:v>34.615298043475164</c:v>
                </c:pt>
              </c:numCache>
            </c:numRef>
          </c:val>
          <c:extLst>
            <c:ext xmlns:c16="http://schemas.microsoft.com/office/drawing/2014/chart" uri="{C3380CC4-5D6E-409C-BE32-E72D297353CC}">
              <c16:uniqueId val="{00000001-1147-497E-97AF-5C9BE72D674A}"/>
            </c:ext>
          </c:extLst>
        </c:ser>
        <c:ser>
          <c:idx val="2"/>
          <c:order val="2"/>
          <c:tx>
            <c:strRef>
              <c:f>'Table 20'!$E$4</c:f>
              <c:strCache>
                <c:ptCount val="1"/>
                <c:pt idx="0">
                  <c:v>Retail of medical goods</c:v>
                </c:pt>
              </c:strCache>
            </c:strRef>
          </c:tx>
          <c:spPr>
            <a:solidFill>
              <a:schemeClr val="accent1">
                <a:lumMod val="60000"/>
                <a:lumOff val="40000"/>
              </a:schemeClr>
            </a:solidFill>
          </c:spPr>
          <c:invertIfNegative val="0"/>
          <c:cat>
            <c:strRef>
              <c:f>'Table 20'!$A$5:$A$15</c:f>
              <c:strCache>
                <c:ptCount val="11"/>
                <c:pt idx="0">
                  <c:v>Bangladesh</c:v>
                </c:pt>
                <c:pt idx="1">
                  <c:v>Sri Lanka</c:v>
                </c:pt>
                <c:pt idx="2">
                  <c:v>Thailand</c:v>
                </c:pt>
                <c:pt idx="3">
                  <c:v>Fiji(a)</c:v>
                </c:pt>
                <c:pt idx="4">
                  <c:v>Malaysia</c:v>
                </c:pt>
                <c:pt idx="5">
                  <c:v>Taiwan</c:v>
                </c:pt>
                <c:pt idx="6">
                  <c:v>Korea(a)</c:v>
                </c:pt>
                <c:pt idx="7">
                  <c:v>New Zealand</c:v>
                </c:pt>
                <c:pt idx="8">
                  <c:v>Japan(a)</c:v>
                </c:pt>
                <c:pt idx="9">
                  <c:v>Hong Kong SAR(a)</c:v>
                </c:pt>
                <c:pt idx="10">
                  <c:v>Australia(a)</c:v>
                </c:pt>
              </c:strCache>
            </c:strRef>
          </c:cat>
          <c:val>
            <c:numRef>
              <c:f>'Table 20'!$E$5:$E$15</c:f>
              <c:numCache>
                <c:formatCode>_-* #,##0.0_-;\-* #,##0.0_-;_-* "-"??_-;_-@_-</c:formatCode>
                <c:ptCount val="11"/>
                <c:pt idx="0">
                  <c:v>44.041700402003485</c:v>
                </c:pt>
                <c:pt idx="1">
                  <c:v>19.102533447280646</c:v>
                </c:pt>
                <c:pt idx="2">
                  <c:v>5.4238701439657628</c:v>
                </c:pt>
                <c:pt idx="3">
                  <c:v>13.682437605267188</c:v>
                </c:pt>
                <c:pt idx="4">
                  <c:v>11.566761247181514</c:v>
                </c:pt>
                <c:pt idx="5">
                  <c:v>15.635886901283403</c:v>
                </c:pt>
                <c:pt idx="6">
                  <c:v>17.963246874419884</c:v>
                </c:pt>
                <c:pt idx="7">
                  <c:v>10.708085547838028</c:v>
                </c:pt>
                <c:pt idx="8">
                  <c:v>17.583849481109429</c:v>
                </c:pt>
                <c:pt idx="9">
                  <c:v>9.2717413040665324</c:v>
                </c:pt>
                <c:pt idx="10">
                  <c:v>15.534112898418535</c:v>
                </c:pt>
              </c:numCache>
            </c:numRef>
          </c:val>
          <c:extLst>
            <c:ext xmlns:c16="http://schemas.microsoft.com/office/drawing/2014/chart" uri="{C3380CC4-5D6E-409C-BE32-E72D297353CC}">
              <c16:uniqueId val="{00000002-1147-497E-97AF-5C9BE72D674A}"/>
            </c:ext>
          </c:extLst>
        </c:ser>
        <c:ser>
          <c:idx val="3"/>
          <c:order val="3"/>
          <c:tx>
            <c:strRef>
              <c:f>'Table 20'!$F$4</c:f>
              <c:strCache>
                <c:ptCount val="1"/>
                <c:pt idx="0">
                  <c:v>Providers of public health programmes</c:v>
                </c:pt>
              </c:strCache>
            </c:strRef>
          </c:tx>
          <c:spPr>
            <a:solidFill>
              <a:schemeClr val="bg1">
                <a:lumMod val="75000"/>
              </a:schemeClr>
            </a:solidFill>
          </c:spPr>
          <c:invertIfNegative val="0"/>
          <c:cat>
            <c:strRef>
              <c:f>'Table 20'!$A$5:$A$15</c:f>
              <c:strCache>
                <c:ptCount val="11"/>
                <c:pt idx="0">
                  <c:v>Bangladesh</c:v>
                </c:pt>
                <c:pt idx="1">
                  <c:v>Sri Lanka</c:v>
                </c:pt>
                <c:pt idx="2">
                  <c:v>Thailand</c:v>
                </c:pt>
                <c:pt idx="3">
                  <c:v>Fiji(a)</c:v>
                </c:pt>
                <c:pt idx="4">
                  <c:v>Malaysia</c:v>
                </c:pt>
                <c:pt idx="5">
                  <c:v>Taiwan</c:v>
                </c:pt>
                <c:pt idx="6">
                  <c:v>Korea(a)</c:v>
                </c:pt>
                <c:pt idx="7">
                  <c:v>New Zealand</c:v>
                </c:pt>
                <c:pt idx="8">
                  <c:v>Japan(a)</c:v>
                </c:pt>
                <c:pt idx="9">
                  <c:v>Hong Kong SAR(a)</c:v>
                </c:pt>
                <c:pt idx="10">
                  <c:v>Australia(a)</c:v>
                </c:pt>
              </c:strCache>
            </c:strRef>
          </c:cat>
          <c:val>
            <c:numRef>
              <c:f>'Table 20'!$F$5:$F$15</c:f>
              <c:numCache>
                <c:formatCode>_-* #,##0.0_-;\-* #,##0.0_-;_-* "-"??_-;_-@_-</c:formatCode>
                <c:ptCount val="11"/>
                <c:pt idx="0">
                  <c:v>2.31098997382685</c:v>
                </c:pt>
                <c:pt idx="1">
                  <c:v>2.3709228325577154</c:v>
                </c:pt>
                <c:pt idx="2">
                  <c:v>2.6129808107450438</c:v>
                </c:pt>
                <c:pt idx="3">
                  <c:v>6.2532537130607873</c:v>
                </c:pt>
                <c:pt idx="4">
                  <c:v>3.2755552019187602</c:v>
                </c:pt>
                <c:pt idx="5">
                  <c:v>1.5053039471703391</c:v>
                </c:pt>
                <c:pt idx="6">
                  <c:v>1.5883224840131027</c:v>
                </c:pt>
                <c:pt idx="7">
                  <c:v>3.3220839780031701</c:v>
                </c:pt>
                <c:pt idx="8">
                  <c:v>2.8611561868502937</c:v>
                </c:pt>
                <c:pt idx="9">
                  <c:v>2.7025914293444377</c:v>
                </c:pt>
                <c:pt idx="10">
                  <c:v>1.079336918583649</c:v>
                </c:pt>
              </c:numCache>
            </c:numRef>
          </c:val>
          <c:extLst>
            <c:ext xmlns:c16="http://schemas.microsoft.com/office/drawing/2014/chart" uri="{C3380CC4-5D6E-409C-BE32-E72D297353CC}">
              <c16:uniqueId val="{00000003-1147-497E-97AF-5C9BE72D674A}"/>
            </c:ext>
          </c:extLst>
        </c:ser>
        <c:ser>
          <c:idx val="4"/>
          <c:order val="4"/>
          <c:tx>
            <c:strRef>
              <c:f>'Table 20'!$G$4</c:f>
              <c:strCache>
                <c:ptCount val="1"/>
                <c:pt idx="0">
                  <c:v>Health admin. and insurance</c:v>
                </c:pt>
              </c:strCache>
            </c:strRef>
          </c:tx>
          <c:spPr>
            <a:solidFill>
              <a:schemeClr val="tx1">
                <a:lumMod val="65000"/>
                <a:lumOff val="35000"/>
              </a:schemeClr>
            </a:solidFill>
          </c:spPr>
          <c:invertIfNegative val="0"/>
          <c:cat>
            <c:strRef>
              <c:f>'Table 20'!$A$5:$A$15</c:f>
              <c:strCache>
                <c:ptCount val="11"/>
                <c:pt idx="0">
                  <c:v>Bangladesh</c:v>
                </c:pt>
                <c:pt idx="1">
                  <c:v>Sri Lanka</c:v>
                </c:pt>
                <c:pt idx="2">
                  <c:v>Thailand</c:v>
                </c:pt>
                <c:pt idx="3">
                  <c:v>Fiji(a)</c:v>
                </c:pt>
                <c:pt idx="4">
                  <c:v>Malaysia</c:v>
                </c:pt>
                <c:pt idx="5">
                  <c:v>Taiwan</c:v>
                </c:pt>
                <c:pt idx="6">
                  <c:v>Korea(a)</c:v>
                </c:pt>
                <c:pt idx="7">
                  <c:v>New Zealand</c:v>
                </c:pt>
                <c:pt idx="8">
                  <c:v>Japan(a)</c:v>
                </c:pt>
                <c:pt idx="9">
                  <c:v>Hong Kong SAR(a)</c:v>
                </c:pt>
                <c:pt idx="10">
                  <c:v>Australia(a)</c:v>
                </c:pt>
              </c:strCache>
            </c:strRef>
          </c:cat>
          <c:val>
            <c:numRef>
              <c:f>'Table 20'!$G$5:$G$15</c:f>
              <c:numCache>
                <c:formatCode>_-* #,##0.0_-;\-* #,##0.0_-;_-* "-"??_-;_-@_-</c:formatCode>
                <c:ptCount val="11"/>
                <c:pt idx="0">
                  <c:v>3.0122428257659126</c:v>
                </c:pt>
                <c:pt idx="1">
                  <c:v>2.8144241855380292</c:v>
                </c:pt>
                <c:pt idx="2">
                  <c:v>9.1281118380095094</c:v>
                </c:pt>
                <c:pt idx="3">
                  <c:v>6.7585362119124177</c:v>
                </c:pt>
                <c:pt idx="4">
                  <c:v>7.1631315386598207</c:v>
                </c:pt>
                <c:pt idx="5">
                  <c:v>4.9690795704685895</c:v>
                </c:pt>
                <c:pt idx="6">
                  <c:v>3.3940199265853361</c:v>
                </c:pt>
                <c:pt idx="7">
                  <c:v>4.1961055273113086</c:v>
                </c:pt>
                <c:pt idx="8">
                  <c:v>1.7252730782463985</c:v>
                </c:pt>
                <c:pt idx="9">
                  <c:v>6.1915516815470939</c:v>
                </c:pt>
                <c:pt idx="10">
                  <c:v>3.6419106102677228</c:v>
                </c:pt>
              </c:numCache>
            </c:numRef>
          </c:val>
          <c:extLst>
            <c:ext xmlns:c16="http://schemas.microsoft.com/office/drawing/2014/chart" uri="{C3380CC4-5D6E-409C-BE32-E72D297353CC}">
              <c16:uniqueId val="{00000004-1147-497E-97AF-5C9BE72D674A}"/>
            </c:ext>
          </c:extLst>
        </c:ser>
        <c:ser>
          <c:idx val="5"/>
          <c:order val="5"/>
          <c:tx>
            <c:strRef>
              <c:f>'Table 20'!$H$4</c:f>
              <c:strCache>
                <c:ptCount val="1"/>
                <c:pt idx="0">
                  <c:v>Other</c:v>
                </c:pt>
              </c:strCache>
            </c:strRef>
          </c:tx>
          <c:spPr>
            <a:solidFill>
              <a:schemeClr val="tx1"/>
            </a:solidFill>
          </c:spPr>
          <c:invertIfNegative val="0"/>
          <c:cat>
            <c:strRef>
              <c:f>'Table 20'!$A$5:$A$15</c:f>
              <c:strCache>
                <c:ptCount val="11"/>
                <c:pt idx="0">
                  <c:v>Bangladesh</c:v>
                </c:pt>
                <c:pt idx="1">
                  <c:v>Sri Lanka</c:v>
                </c:pt>
                <c:pt idx="2">
                  <c:v>Thailand</c:v>
                </c:pt>
                <c:pt idx="3">
                  <c:v>Fiji(a)</c:v>
                </c:pt>
                <c:pt idx="4">
                  <c:v>Malaysia</c:v>
                </c:pt>
                <c:pt idx="5">
                  <c:v>Taiwan</c:v>
                </c:pt>
                <c:pt idx="6">
                  <c:v>Korea(a)</c:v>
                </c:pt>
                <c:pt idx="7">
                  <c:v>New Zealand</c:v>
                </c:pt>
                <c:pt idx="8">
                  <c:v>Japan(a)</c:v>
                </c:pt>
                <c:pt idx="9">
                  <c:v>Hong Kong SAR(a)</c:v>
                </c:pt>
                <c:pt idx="10">
                  <c:v>Australia(a)</c:v>
                </c:pt>
              </c:strCache>
            </c:strRef>
          </c:cat>
          <c:val>
            <c:numRef>
              <c:f>'Table 20'!$H$5:$H$15</c:f>
              <c:numCache>
                <c:formatCode>_-* #,##0.0_-;\-* #,##0.0_-;_-* "-"??_-;_-@_-</c:formatCode>
                <c:ptCount val="11"/>
                <c:pt idx="0">
                  <c:v>0.99985538756028414</c:v>
                </c:pt>
                <c:pt idx="1">
                  <c:v>1.4347356676673417</c:v>
                </c:pt>
                <c:pt idx="2">
                  <c:v>0.27908971237196362</c:v>
                </c:pt>
                <c:pt idx="3">
                  <c:v>4.5873526259378341</c:v>
                </c:pt>
                <c:pt idx="4">
                  <c:v>0.21374288252793572</c:v>
                </c:pt>
                <c:pt idx="5">
                  <c:v>0</c:v>
                </c:pt>
                <c:pt idx="6">
                  <c:v>1.3860756324065735</c:v>
                </c:pt>
                <c:pt idx="7">
                  <c:v>1.4663085129826279</c:v>
                </c:pt>
                <c:pt idx="8">
                  <c:v>7.3029408544977303E-3</c:v>
                </c:pt>
                <c:pt idx="9">
                  <c:v>0.50875769018127071</c:v>
                </c:pt>
                <c:pt idx="10">
                  <c:v>9.3487724395275792E-2</c:v>
                </c:pt>
              </c:numCache>
            </c:numRef>
          </c:val>
          <c:extLst>
            <c:ext xmlns:c16="http://schemas.microsoft.com/office/drawing/2014/chart" uri="{C3380CC4-5D6E-409C-BE32-E72D297353CC}">
              <c16:uniqueId val="{00000005-1147-497E-97AF-5C9BE72D674A}"/>
            </c:ext>
          </c:extLst>
        </c:ser>
        <c:dLbls>
          <c:showLegendKey val="0"/>
          <c:showVal val="0"/>
          <c:showCatName val="0"/>
          <c:showSerName val="0"/>
          <c:showPercent val="0"/>
          <c:showBubbleSize val="0"/>
        </c:dLbls>
        <c:gapWidth val="150"/>
        <c:overlap val="100"/>
        <c:axId val="146584320"/>
        <c:axId val="146585856"/>
      </c:barChart>
      <c:catAx>
        <c:axId val="146584320"/>
        <c:scaling>
          <c:orientation val="minMax"/>
        </c:scaling>
        <c:delete val="0"/>
        <c:axPos val="b"/>
        <c:numFmt formatCode="General" sourceLinked="0"/>
        <c:majorTickMark val="out"/>
        <c:minorTickMark val="none"/>
        <c:tickLblPos val="nextTo"/>
        <c:crossAx val="146585856"/>
        <c:crosses val="autoZero"/>
        <c:auto val="1"/>
        <c:lblAlgn val="ctr"/>
        <c:lblOffset val="100"/>
        <c:noMultiLvlLbl val="0"/>
      </c:catAx>
      <c:valAx>
        <c:axId val="146585856"/>
        <c:scaling>
          <c:orientation val="minMax"/>
          <c:max val="100"/>
        </c:scaling>
        <c:delete val="0"/>
        <c:axPos val="l"/>
        <c:title>
          <c:tx>
            <c:rich>
              <a:bodyPr rot="-5400000" vert="horz"/>
              <a:lstStyle/>
              <a:p>
                <a:pPr>
                  <a:defRPr/>
                </a:pPr>
                <a:r>
                  <a:rPr lang="en-US" sz="1000" b="1" i="0" baseline="0">
                    <a:effectLst/>
                    <a:latin typeface="Arial" pitchFamily="34" charset="0"/>
                    <a:cs typeface="Arial" pitchFamily="34" charset="0"/>
                  </a:rPr>
                  <a:t>Percentage (%)</a:t>
                </a:r>
                <a:endParaRPr lang="en-US" sz="1000">
                  <a:effectLst/>
                  <a:latin typeface="Arial" pitchFamily="34" charset="0"/>
                  <a:cs typeface="Arial" pitchFamily="34" charset="0"/>
                </a:endParaRPr>
              </a:p>
            </c:rich>
          </c:tx>
          <c:overlay val="0"/>
        </c:title>
        <c:numFmt formatCode="#,##0" sourceLinked="0"/>
        <c:majorTickMark val="out"/>
        <c:minorTickMark val="none"/>
        <c:tickLblPos val="nextTo"/>
        <c:crossAx val="146584320"/>
        <c:crosses val="autoZero"/>
        <c:crossBetween val="between"/>
      </c:valAx>
    </c:plotArea>
    <c:legend>
      <c:legendPos val="b"/>
      <c:overlay val="0"/>
    </c:legend>
    <c:plotVisOnly val="1"/>
    <c:dispBlanksAs val="gap"/>
    <c:showDLblsOverMax val="0"/>
  </c:chart>
  <c:spPr>
    <a:noFill/>
    <a:ln>
      <a:noFill/>
    </a:ln>
  </c:spPr>
  <c:txPr>
    <a:bodyPr/>
    <a:lstStyle/>
    <a:p>
      <a:pPr>
        <a:defRPr>
          <a:latin typeface="Arial"/>
          <a:cs typeface="Arial"/>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US" sz="1000" b="1" i="0" u="none" strike="noStrike" baseline="0">
                <a:latin typeface="Arial" pitchFamily="34" charset="0"/>
                <a:cs typeface="Arial" pitchFamily="34" charset="0"/>
              </a:rPr>
              <a:t>Figure 22: Different measures of primary care spending as a share of current health expenditure (%), 1990–2019</a:t>
            </a:r>
            <a:endParaRPr lang="en-US" sz="1000">
              <a:latin typeface="Arial" pitchFamily="34" charset="0"/>
              <a:cs typeface="Arial" pitchFamily="34" charset="0"/>
            </a:endParaRPr>
          </a:p>
        </c:rich>
      </c:tx>
      <c:layout>
        <c:manualLayout>
          <c:xMode val="edge"/>
          <c:yMode val="edge"/>
          <c:x val="1.6424325560128034E-2"/>
          <c:y val="7.2072072072072073E-3"/>
        </c:manualLayout>
      </c:layout>
      <c:overlay val="0"/>
    </c:title>
    <c:autoTitleDeleted val="0"/>
    <c:plotArea>
      <c:layout>
        <c:manualLayout>
          <c:layoutTarget val="inner"/>
          <c:xMode val="edge"/>
          <c:yMode val="edge"/>
          <c:x val="0.10389149915931291"/>
          <c:y val="8.3430327965761025E-2"/>
          <c:w val="0.88158430813432276"/>
          <c:h val="0.69418817242439301"/>
        </c:manualLayout>
      </c:layout>
      <c:lineChart>
        <c:grouping val="standard"/>
        <c:varyColors val="0"/>
        <c:ser>
          <c:idx val="4"/>
          <c:order val="0"/>
          <c:tx>
            <c:strRef>
              <c:f>'Table 21'!$G$4</c:f>
              <c:strCache>
                <c:ptCount val="1"/>
                <c:pt idx="0">
                  <c:v>Basic care (OECD)</c:v>
                </c:pt>
              </c:strCache>
            </c:strRef>
          </c:tx>
          <c:spPr>
            <a:ln w="44450">
              <a:solidFill>
                <a:srgbClr val="0000FF"/>
              </a:solidFill>
            </a:ln>
          </c:spPr>
          <c:marker>
            <c:symbol val="circle"/>
            <c:size val="7"/>
            <c:spPr>
              <a:solidFill>
                <a:schemeClr val="bg1"/>
              </a:solidFill>
              <a:ln>
                <a:solidFill>
                  <a:srgbClr val="0000FF"/>
                </a:solidFill>
              </a:ln>
            </c:spPr>
          </c:marker>
          <c:cat>
            <c:numRef>
              <c:f>'Figure 22'!$Z$2:$Z$31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'Table 21'!$G$5:$G$34</c:f>
              <c:numCache>
                <c:formatCode>0</c:formatCode>
                <c:ptCount val="30"/>
                <c:pt idx="0">
                  <c:v>33.380538999999999</c:v>
                </c:pt>
                <c:pt idx="1">
                  <c:v>33.674157000000001</c:v>
                </c:pt>
                <c:pt idx="2">
                  <c:v>33.260047999999998</c:v>
                </c:pt>
                <c:pt idx="3">
                  <c:v>31.577476999999998</c:v>
                </c:pt>
                <c:pt idx="4">
                  <c:v>31.253193</c:v>
                </c:pt>
                <c:pt idx="5">
                  <c:v>30.959455999999999</c:v>
                </c:pt>
                <c:pt idx="6">
                  <c:v>30.607286999999999</c:v>
                </c:pt>
                <c:pt idx="7">
                  <c:v>29.579660000000001</c:v>
                </c:pt>
                <c:pt idx="8">
                  <c:v>29.170390999999999</c:v>
                </c:pt>
                <c:pt idx="9">
                  <c:v>29.480530999999999</c:v>
                </c:pt>
                <c:pt idx="10">
                  <c:v>28.196781999999999</c:v>
                </c:pt>
                <c:pt idx="11">
                  <c:v>27.981722000000001</c:v>
                </c:pt>
                <c:pt idx="12">
                  <c:v>27.116969000000001</c:v>
                </c:pt>
                <c:pt idx="13">
                  <c:v>28.775421999999999</c:v>
                </c:pt>
                <c:pt idx="14">
                  <c:v>27.094904</c:v>
                </c:pt>
                <c:pt idx="15">
                  <c:v>27.003761999999998</c:v>
                </c:pt>
                <c:pt idx="16">
                  <c:v>22.531796</c:v>
                </c:pt>
                <c:pt idx="17">
                  <c:v>24.168664</c:v>
                </c:pt>
                <c:pt idx="18">
                  <c:v>24.831429</c:v>
                </c:pt>
                <c:pt idx="19">
                  <c:v>24.324705999999999</c:v>
                </c:pt>
                <c:pt idx="20">
                  <c:v>23.605104000000001</c:v>
                </c:pt>
                <c:pt idx="21">
                  <c:v>23.968519000000001</c:v>
                </c:pt>
                <c:pt idx="22">
                  <c:v>24.000585000000001</c:v>
                </c:pt>
                <c:pt idx="23">
                  <c:v>23.414300999999998</c:v>
                </c:pt>
                <c:pt idx="24">
                  <c:v>23.025005</c:v>
                </c:pt>
                <c:pt idx="25">
                  <c:v>22.501621</c:v>
                </c:pt>
                <c:pt idx="26">
                  <c:v>22.073288000000002</c:v>
                </c:pt>
                <c:pt idx="27">
                  <c:v>21.482627999999998</c:v>
                </c:pt>
                <c:pt idx="28">
                  <c:v>21.049063</c:v>
                </c:pt>
                <c:pt idx="29">
                  <c:v>20.587166</c:v>
                </c:pt>
              </c:numCache>
            </c:numRef>
          </c:val>
          <c:smooth val="0"/>
          <c:extLst>
            <c:ext xmlns:c16="http://schemas.microsoft.com/office/drawing/2014/chart" uri="{C3380CC4-5D6E-409C-BE32-E72D297353CC}">
              <c16:uniqueId val="{00000000-EDA7-4D59-8D60-506C1AE2A81A}"/>
            </c:ext>
          </c:extLst>
        </c:ser>
        <c:ser>
          <c:idx val="5"/>
          <c:order val="1"/>
          <c:tx>
            <c:strRef>
              <c:f>'Table 21'!$H$4</c:f>
              <c:strCache>
                <c:ptCount val="1"/>
                <c:pt idx="0">
                  <c:v>Basic care and pharmaceuticals (OECD)</c:v>
                </c:pt>
              </c:strCache>
            </c:strRef>
          </c:tx>
          <c:spPr>
            <a:ln w="44450">
              <a:solidFill>
                <a:srgbClr val="FF0000"/>
              </a:solidFill>
            </a:ln>
          </c:spPr>
          <c:marker>
            <c:symbol val="circle"/>
            <c:size val="7"/>
            <c:spPr>
              <a:solidFill>
                <a:schemeClr val="bg1"/>
              </a:solidFill>
              <a:ln>
                <a:solidFill>
                  <a:srgbClr val="FF0000"/>
                </a:solidFill>
              </a:ln>
            </c:spPr>
          </c:marker>
          <c:cat>
            <c:numRef>
              <c:f>'Figure 22'!$Z$2:$Z$31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'Table 21'!$H$5:$H$34</c:f>
              <c:numCache>
                <c:formatCode>0</c:formatCode>
                <c:ptCount val="30"/>
                <c:pt idx="0">
                  <c:v>49.838049388666697</c:v>
                </c:pt>
                <c:pt idx="1">
                  <c:v>51.157121568401713</c:v>
                </c:pt>
                <c:pt idx="2">
                  <c:v>51.312986447912039</c:v>
                </c:pt>
                <c:pt idx="3">
                  <c:v>51.961107196555545</c:v>
                </c:pt>
                <c:pt idx="4">
                  <c:v>50.609982199939559</c:v>
                </c:pt>
                <c:pt idx="5">
                  <c:v>51.109467035217691</c:v>
                </c:pt>
                <c:pt idx="6">
                  <c:v>50.768300326541528</c:v>
                </c:pt>
                <c:pt idx="7">
                  <c:v>50.536318376856677</c:v>
                </c:pt>
                <c:pt idx="8">
                  <c:v>50.3105287169452</c:v>
                </c:pt>
                <c:pt idx="9">
                  <c:v>49.980227761152669</c:v>
                </c:pt>
                <c:pt idx="10">
                  <c:v>48.685880060221855</c:v>
                </c:pt>
                <c:pt idx="11">
                  <c:v>48.945415239542363</c:v>
                </c:pt>
                <c:pt idx="12">
                  <c:v>47.910734011245658</c:v>
                </c:pt>
                <c:pt idx="13">
                  <c:v>49.081933231385534</c:v>
                </c:pt>
                <c:pt idx="14">
                  <c:v>46.451710514281331</c:v>
                </c:pt>
                <c:pt idx="15">
                  <c:v>45.211925113639545</c:v>
                </c:pt>
                <c:pt idx="16">
                  <c:v>44.252372915484699</c:v>
                </c:pt>
                <c:pt idx="17">
                  <c:v>43.52964551030071</c:v>
                </c:pt>
                <c:pt idx="18">
                  <c:v>43.798129835284492</c:v>
                </c:pt>
                <c:pt idx="19">
                  <c:v>43.67014890909347</c:v>
                </c:pt>
                <c:pt idx="20">
                  <c:v>44.22446957123573</c:v>
                </c:pt>
                <c:pt idx="21">
                  <c:v>43.792809910511231</c:v>
                </c:pt>
                <c:pt idx="22">
                  <c:v>43.953845390000644</c:v>
                </c:pt>
                <c:pt idx="23">
                  <c:v>42.479487135917239</c:v>
                </c:pt>
                <c:pt idx="24">
                  <c:v>41.282181852844573</c:v>
                </c:pt>
                <c:pt idx="25">
                  <c:v>39.846951999517806</c:v>
                </c:pt>
                <c:pt idx="26">
                  <c:v>39.315246246696766</c:v>
                </c:pt>
                <c:pt idx="27">
                  <c:v>37.780037130694687</c:v>
                </c:pt>
                <c:pt idx="28">
                  <c:v>36.950005606418109</c:v>
                </c:pt>
                <c:pt idx="29">
                  <c:v>37.01648077718729</c:v>
                </c:pt>
              </c:numCache>
            </c:numRef>
          </c:val>
          <c:smooth val="0"/>
          <c:extLst>
            <c:ext xmlns:c16="http://schemas.microsoft.com/office/drawing/2014/chart" uri="{C3380CC4-5D6E-409C-BE32-E72D297353CC}">
              <c16:uniqueId val="{00000001-EDA7-4D59-8D60-506C1AE2A81A}"/>
            </c:ext>
          </c:extLst>
        </c:ser>
        <c:ser>
          <c:idx val="6"/>
          <c:order val="2"/>
          <c:tx>
            <c:strRef>
              <c:f>'Table 21'!$I$4</c:f>
              <c:strCache>
                <c:ptCount val="1"/>
                <c:pt idx="0">
                  <c:v>Primary care (OECD preferred definition)</c:v>
                </c:pt>
              </c:strCache>
            </c:strRef>
          </c:tx>
          <c:spPr>
            <a:ln w="44450">
              <a:solidFill>
                <a:srgbClr val="00FF00"/>
              </a:solidFill>
            </a:ln>
          </c:spPr>
          <c:marker>
            <c:symbol val="circle"/>
            <c:size val="7"/>
            <c:spPr>
              <a:solidFill>
                <a:schemeClr val="bg1"/>
              </a:solidFill>
              <a:ln>
                <a:solidFill>
                  <a:srgbClr val="00FF00"/>
                </a:solidFill>
              </a:ln>
            </c:spPr>
          </c:marker>
          <c:cat>
            <c:numRef>
              <c:f>'Figure 22'!$Z$2:$Z$31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'Table 21'!$I$5:$I$34</c:f>
              <c:numCache>
                <c:formatCode>0</c:formatCode>
                <c:ptCount val="30"/>
                <c:pt idx="0">
                  <c:v>20.924396000000002</c:v>
                </c:pt>
                <c:pt idx="1">
                  <c:v>21.301959</c:v>
                </c:pt>
                <c:pt idx="2">
                  <c:v>20.895866000000002</c:v>
                </c:pt>
                <c:pt idx="3">
                  <c:v>20.204927000000001</c:v>
                </c:pt>
                <c:pt idx="4">
                  <c:v>20.615352999999999</c:v>
                </c:pt>
                <c:pt idx="5">
                  <c:v>20.245038999999998</c:v>
                </c:pt>
                <c:pt idx="6">
                  <c:v>20.211376999999999</c:v>
                </c:pt>
                <c:pt idx="7">
                  <c:v>19.342867999999999</c:v>
                </c:pt>
                <c:pt idx="8">
                  <c:v>18.254481999999999</c:v>
                </c:pt>
                <c:pt idx="9">
                  <c:v>18.012484000000001</c:v>
                </c:pt>
                <c:pt idx="10">
                  <c:v>16.789086999999999</c:v>
                </c:pt>
                <c:pt idx="11">
                  <c:v>16.541671000000001</c:v>
                </c:pt>
                <c:pt idx="12">
                  <c:v>15.568016999999999</c:v>
                </c:pt>
                <c:pt idx="13">
                  <c:v>16.646424</c:v>
                </c:pt>
                <c:pt idx="14">
                  <c:v>15.861713</c:v>
                </c:pt>
                <c:pt idx="15">
                  <c:v>15.256263000000001</c:v>
                </c:pt>
                <c:pt idx="16">
                  <c:v>10.729229</c:v>
                </c:pt>
                <c:pt idx="17">
                  <c:v>11.668345</c:v>
                </c:pt>
                <c:pt idx="18">
                  <c:v>12.160691</c:v>
                </c:pt>
                <c:pt idx="19">
                  <c:v>11.116246</c:v>
                </c:pt>
                <c:pt idx="20">
                  <c:v>10.849136</c:v>
                </c:pt>
                <c:pt idx="21">
                  <c:v>11.478629</c:v>
                </c:pt>
                <c:pt idx="22">
                  <c:v>11.50437</c:v>
                </c:pt>
                <c:pt idx="23">
                  <c:v>11.025167</c:v>
                </c:pt>
                <c:pt idx="24">
                  <c:v>10.423925000000001</c:v>
                </c:pt>
                <c:pt idx="25">
                  <c:v>9.5543929999999992</c:v>
                </c:pt>
                <c:pt idx="26">
                  <c:v>9.3796887000000009</c:v>
                </c:pt>
                <c:pt idx="27">
                  <c:v>9.0535598999999998</c:v>
                </c:pt>
                <c:pt idx="28">
                  <c:v>8.7925518999999994</c:v>
                </c:pt>
                <c:pt idx="29">
                  <c:v>8.3293239999999997</c:v>
                </c:pt>
              </c:numCache>
            </c:numRef>
          </c:val>
          <c:smooth val="0"/>
          <c:extLst>
            <c:ext xmlns:c16="http://schemas.microsoft.com/office/drawing/2014/chart" uri="{C3380CC4-5D6E-409C-BE32-E72D297353CC}">
              <c16:uniqueId val="{00000002-EDA7-4D59-8D60-506C1AE2A81A}"/>
            </c:ext>
          </c:extLst>
        </c:ser>
        <c:ser>
          <c:idx val="7"/>
          <c:order val="3"/>
          <c:tx>
            <c:strRef>
              <c:f>'Table 21'!$J$4</c:f>
              <c:strCache>
                <c:ptCount val="1"/>
                <c:pt idx="0">
                  <c:v>Primary care (WHO definition)</c:v>
                </c:pt>
              </c:strCache>
            </c:strRef>
          </c:tx>
          <c:spPr>
            <a:ln w="44450">
              <a:solidFill>
                <a:schemeClr val="tx1"/>
              </a:solidFill>
            </a:ln>
          </c:spPr>
          <c:marker>
            <c:symbol val="circle"/>
            <c:size val="7"/>
            <c:spPr>
              <a:solidFill>
                <a:schemeClr val="bg1"/>
              </a:solidFill>
              <a:ln>
                <a:solidFill>
                  <a:schemeClr val="tx1"/>
                </a:solidFill>
              </a:ln>
            </c:spPr>
          </c:marker>
          <c:cat>
            <c:numRef>
              <c:f>'Figure 22'!$Z$2:$Z$31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'Table 21'!$J$5:$J$34</c:f>
              <c:numCache>
                <c:formatCode>0</c:formatCode>
                <c:ptCount val="30"/>
                <c:pt idx="0">
                  <c:v>59.280628224254002</c:v>
                </c:pt>
                <c:pt idx="1">
                  <c:v>59.79577271780505</c:v>
                </c:pt>
                <c:pt idx="2">
                  <c:v>59.298451134526069</c:v>
                </c:pt>
                <c:pt idx="3">
                  <c:v>58.656445472409338</c:v>
                </c:pt>
                <c:pt idx="4">
                  <c:v>56.626717788775622</c:v>
                </c:pt>
                <c:pt idx="5">
                  <c:v>56.509625677718255</c:v>
                </c:pt>
                <c:pt idx="6">
                  <c:v>56.09054220180446</c:v>
                </c:pt>
                <c:pt idx="7">
                  <c:v>55.500429319413072</c:v>
                </c:pt>
                <c:pt idx="8">
                  <c:v>55.324398366650925</c:v>
                </c:pt>
                <c:pt idx="9">
                  <c:v>55.193629333872238</c:v>
                </c:pt>
                <c:pt idx="10">
                  <c:v>54.520882134210936</c:v>
                </c:pt>
                <c:pt idx="11">
                  <c:v>54.745224603361258</c:v>
                </c:pt>
                <c:pt idx="12">
                  <c:v>53.292132836222265</c:v>
                </c:pt>
                <c:pt idx="13">
                  <c:v>54.600576325198183</c:v>
                </c:pt>
                <c:pt idx="14">
                  <c:v>53.331553664924975</c:v>
                </c:pt>
                <c:pt idx="15">
                  <c:v>48.992631608044221</c:v>
                </c:pt>
                <c:pt idx="16">
                  <c:v>46.943620383245189</c:v>
                </c:pt>
                <c:pt idx="17">
                  <c:v>46.398851084878693</c:v>
                </c:pt>
                <c:pt idx="18">
                  <c:v>47.229555916943248</c:v>
                </c:pt>
                <c:pt idx="19">
                  <c:v>46.887981060775573</c:v>
                </c:pt>
                <c:pt idx="20">
                  <c:v>46.843430659793448</c:v>
                </c:pt>
                <c:pt idx="21">
                  <c:v>46.687464601499663</c:v>
                </c:pt>
                <c:pt idx="22">
                  <c:v>47.412571514977977</c:v>
                </c:pt>
                <c:pt idx="23">
                  <c:v>46.062480659987514</c:v>
                </c:pt>
                <c:pt idx="24">
                  <c:v>45.156398159131122</c:v>
                </c:pt>
                <c:pt idx="25">
                  <c:v>43.906131058270155</c:v>
                </c:pt>
                <c:pt idx="26">
                  <c:v>43.614837210401248</c:v>
                </c:pt>
                <c:pt idx="27">
                  <c:v>43.066276416038811</c:v>
                </c:pt>
                <c:pt idx="28">
                  <c:v>43.230407096127138</c:v>
                </c:pt>
                <c:pt idx="29">
                  <c:v>42.847645113614263</c:v>
                </c:pt>
              </c:numCache>
            </c:numRef>
          </c:val>
          <c:smooth val="0"/>
          <c:extLst>
            <c:ext xmlns:c16="http://schemas.microsoft.com/office/drawing/2014/chart" uri="{C3380CC4-5D6E-409C-BE32-E72D297353CC}">
              <c16:uniqueId val="{00000003-EDA7-4D59-8D60-506C1AE2A81A}"/>
            </c:ext>
          </c:extLst>
        </c:ser>
        <c:dLbls>
          <c:showLegendKey val="0"/>
          <c:showVal val="0"/>
          <c:showCatName val="0"/>
          <c:showSerName val="0"/>
          <c:showPercent val="0"/>
          <c:showBubbleSize val="0"/>
        </c:dLbls>
        <c:marker val="1"/>
        <c:smooth val="0"/>
        <c:axId val="146617472"/>
        <c:axId val="146619392"/>
      </c:lineChart>
      <c:catAx>
        <c:axId val="146617472"/>
        <c:scaling>
          <c:orientation val="minMax"/>
        </c:scaling>
        <c:delete val="0"/>
        <c:axPos val="b"/>
        <c:numFmt formatCode="General" sourceLinked="1"/>
        <c:majorTickMark val="out"/>
        <c:minorTickMark val="none"/>
        <c:tickLblPos val="nextTo"/>
        <c:spPr>
          <a:noFill/>
          <a:ln w="9525" cap="flat" cmpd="sng" algn="ctr">
            <a:solidFill>
              <a:srgbClr val="002060"/>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46619392"/>
        <c:crosses val="autoZero"/>
        <c:auto val="1"/>
        <c:lblAlgn val="ctr"/>
        <c:lblOffset val="100"/>
        <c:tickMarkSkip val="1"/>
        <c:noMultiLvlLbl val="0"/>
      </c:catAx>
      <c:valAx>
        <c:axId val="146619392"/>
        <c:scaling>
          <c:orientation val="minMax"/>
          <c:max val="70"/>
        </c:scaling>
        <c:delete val="0"/>
        <c:axPos val="l"/>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000" b="1"/>
                  <a:t>Percentage (%)</a:t>
                </a:r>
              </a:p>
            </c:rich>
          </c:tx>
          <c:layout>
            <c:manualLayout>
              <c:xMode val="edge"/>
              <c:yMode val="edge"/>
              <c:x val="1.1019613752605248E-2"/>
              <c:y val="0.29990178972222153"/>
            </c:manualLayout>
          </c:layout>
          <c:overlay val="0"/>
          <c:spPr>
            <a:noFill/>
            <a:ln>
              <a:noFill/>
            </a:ln>
            <a:effectLst/>
          </c:spPr>
        </c:title>
        <c:numFmt formatCode="0" sourceLinked="1"/>
        <c:majorTickMark val="out"/>
        <c:minorTickMark val="none"/>
        <c:tickLblPos val="nextTo"/>
        <c:spPr>
          <a:noFill/>
          <a:ln>
            <a:solidFill>
              <a:srgbClr val="002060"/>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46617472"/>
        <c:crosses val="autoZero"/>
        <c:crossBetween val="between"/>
      </c:valAx>
      <c:spPr>
        <a:noFill/>
        <a:ln>
          <a:noFill/>
        </a:ln>
        <a:effectLst/>
      </c:spPr>
    </c:plotArea>
    <c:legend>
      <c:legendPos val="b"/>
      <c:layout>
        <c:manualLayout>
          <c:xMode val="edge"/>
          <c:yMode val="edge"/>
          <c:x val="8.2033922714393234E-2"/>
          <c:y val="0.86790191766569724"/>
          <c:w val="0.8149886585277758"/>
          <c:h val="8.3807485024317882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000" b="1" i="0" u="none" strike="noStrike" baseline="0"/>
              <a:t>Figure 23: Share of primary care spending financed by public sources (%), 1990–2019</a:t>
            </a:r>
            <a:endParaRPr lang="en-US" sz="1000"/>
          </a:p>
        </c:rich>
      </c:tx>
      <c:layout>
        <c:manualLayout>
          <c:xMode val="edge"/>
          <c:yMode val="edge"/>
          <c:x val="2.9282470481380572E-2"/>
          <c:y val="2.1466901156094984E-2"/>
        </c:manualLayout>
      </c:layout>
      <c:overlay val="1"/>
    </c:title>
    <c:autoTitleDeleted val="0"/>
    <c:plotArea>
      <c:layout>
        <c:manualLayout>
          <c:layoutTarget val="inner"/>
          <c:xMode val="edge"/>
          <c:yMode val="edge"/>
          <c:x val="8.5610741485959971E-2"/>
          <c:y val="8.5301539531777396E-2"/>
          <c:w val="0.89828249383195957"/>
          <c:h val="0.69116359994861465"/>
        </c:manualLayout>
      </c:layout>
      <c:lineChart>
        <c:grouping val="standard"/>
        <c:varyColors val="0"/>
        <c:ser>
          <c:idx val="4"/>
          <c:order val="0"/>
          <c:tx>
            <c:strRef>
              <c:f>'Table 22'!$B$3:$C$3</c:f>
              <c:strCache>
                <c:ptCount val="1"/>
                <c:pt idx="0">
                  <c:v>Basic care (OECD)</c:v>
                </c:pt>
              </c:strCache>
            </c:strRef>
          </c:tx>
          <c:spPr>
            <a:ln w="44450">
              <a:solidFill>
                <a:srgbClr val="0000FF"/>
              </a:solidFill>
            </a:ln>
          </c:spPr>
          <c:marker>
            <c:symbol val="circle"/>
            <c:size val="7"/>
            <c:spPr>
              <a:solidFill>
                <a:schemeClr val="bg1"/>
              </a:solidFill>
              <a:ln>
                <a:solidFill>
                  <a:srgbClr val="0000FF"/>
                </a:solidFill>
              </a:ln>
            </c:spPr>
          </c:marker>
          <c:cat>
            <c:numRef>
              <c:f>'Figure 23'!$Z$2:$Z$31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'Table 22'!$C$5:$C$34</c:f>
              <c:numCache>
                <c:formatCode>_(* #,##0_);_(* \(#,##0\);_(* "-"??_);_(@_)</c:formatCode>
                <c:ptCount val="30"/>
                <c:pt idx="0">
                  <c:v>38.428749084472656</c:v>
                </c:pt>
                <c:pt idx="1">
                  <c:v>37.515590667724609</c:v>
                </c:pt>
                <c:pt idx="2">
                  <c:v>37.232948303222656</c:v>
                </c:pt>
                <c:pt idx="3">
                  <c:v>35.078121185302734</c:v>
                </c:pt>
                <c:pt idx="4">
                  <c:v>33.507888793945313</c:v>
                </c:pt>
                <c:pt idx="5">
                  <c:v>33.992744445800781</c:v>
                </c:pt>
                <c:pt idx="6">
                  <c:v>32.761684417724609</c:v>
                </c:pt>
                <c:pt idx="7">
                  <c:v>31.194118499755859</c:v>
                </c:pt>
                <c:pt idx="8">
                  <c:v>33.360694885253906</c:v>
                </c:pt>
                <c:pt idx="9">
                  <c:v>33.696731567382813</c:v>
                </c:pt>
                <c:pt idx="10">
                  <c:v>33.773632049560547</c:v>
                </c:pt>
                <c:pt idx="11">
                  <c:v>33.793746948242188</c:v>
                </c:pt>
                <c:pt idx="12">
                  <c:v>33.815345764160156</c:v>
                </c:pt>
                <c:pt idx="13">
                  <c:v>30.322668075561523</c:v>
                </c:pt>
                <c:pt idx="14">
                  <c:v>36.16473388671875</c:v>
                </c:pt>
                <c:pt idx="15">
                  <c:v>36.976005554199219</c:v>
                </c:pt>
                <c:pt idx="16">
                  <c:v>45.726642608642578</c:v>
                </c:pt>
                <c:pt idx="17">
                  <c:v>44.969345092773438</c:v>
                </c:pt>
                <c:pt idx="18">
                  <c:v>41.855804443359375</c:v>
                </c:pt>
                <c:pt idx="19">
                  <c:v>43.35589599609375</c:v>
                </c:pt>
                <c:pt idx="20">
                  <c:v>41.468315124511719</c:v>
                </c:pt>
                <c:pt idx="21">
                  <c:v>40.297760009765625</c:v>
                </c:pt>
                <c:pt idx="22">
                  <c:v>38.914413452148438</c:v>
                </c:pt>
                <c:pt idx="23">
                  <c:v>39.611686706542969</c:v>
                </c:pt>
                <c:pt idx="24">
                  <c:v>43.366306304931641</c:v>
                </c:pt>
                <c:pt idx="25">
                  <c:v>46.22906494140625</c:v>
                </c:pt>
                <c:pt idx="26">
                  <c:v>47.154586791992188</c:v>
                </c:pt>
                <c:pt idx="27">
                  <c:v>47.665004730224609</c:v>
                </c:pt>
                <c:pt idx="28">
                  <c:v>48.288623809814453</c:v>
                </c:pt>
                <c:pt idx="29">
                  <c:v>50.650188446044922</c:v>
                </c:pt>
              </c:numCache>
            </c:numRef>
          </c:val>
          <c:smooth val="0"/>
          <c:extLst>
            <c:ext xmlns:c16="http://schemas.microsoft.com/office/drawing/2014/chart" uri="{C3380CC4-5D6E-409C-BE32-E72D297353CC}">
              <c16:uniqueId val="{00000000-409E-4549-83A4-C0FC654420E0}"/>
            </c:ext>
          </c:extLst>
        </c:ser>
        <c:ser>
          <c:idx val="5"/>
          <c:order val="1"/>
          <c:tx>
            <c:strRef>
              <c:f>'Table 22'!$E$3:$F$3</c:f>
              <c:strCache>
                <c:ptCount val="1"/>
                <c:pt idx="0">
                  <c:v>Basic care and pharmaceuticals (OECD)</c:v>
                </c:pt>
              </c:strCache>
            </c:strRef>
          </c:tx>
          <c:spPr>
            <a:ln w="44450">
              <a:solidFill>
                <a:srgbClr val="FF0000"/>
              </a:solidFill>
            </a:ln>
          </c:spPr>
          <c:marker>
            <c:symbol val="circle"/>
            <c:size val="7"/>
            <c:spPr>
              <a:solidFill>
                <a:schemeClr val="bg1"/>
              </a:solidFill>
              <a:ln>
                <a:solidFill>
                  <a:srgbClr val="FF0000"/>
                </a:solidFill>
              </a:ln>
            </c:spPr>
          </c:marker>
          <c:cat>
            <c:numRef>
              <c:f>'Figure 23'!$Z$2:$Z$31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'Table 22'!$F$5:$F$34</c:f>
              <c:numCache>
                <c:formatCode>_(* #,##0_);_(* \(#,##0\);_(* "-"??_);_(@_)</c:formatCode>
                <c:ptCount val="30"/>
                <c:pt idx="0">
                  <c:v>28.371074676513672</c:v>
                </c:pt>
                <c:pt idx="1">
                  <c:v>28.626775741577148</c:v>
                </c:pt>
                <c:pt idx="2">
                  <c:v>29.595508575439453</c:v>
                </c:pt>
                <c:pt idx="3">
                  <c:v>31.032377243041992</c:v>
                </c:pt>
                <c:pt idx="4">
                  <c:v>27.589462280273438</c:v>
                </c:pt>
                <c:pt idx="5">
                  <c:v>28.911518096923828</c:v>
                </c:pt>
                <c:pt idx="6">
                  <c:v>26.994663238525391</c:v>
                </c:pt>
                <c:pt idx="7">
                  <c:v>26.492111206054688</c:v>
                </c:pt>
                <c:pt idx="8">
                  <c:v>28.856412887573242</c:v>
                </c:pt>
                <c:pt idx="9">
                  <c:v>27.644952774047852</c:v>
                </c:pt>
                <c:pt idx="10">
                  <c:v>29.815576553344727</c:v>
                </c:pt>
                <c:pt idx="11">
                  <c:v>27.309858322143555</c:v>
                </c:pt>
                <c:pt idx="12">
                  <c:v>26.741481781005859</c:v>
                </c:pt>
                <c:pt idx="13">
                  <c:v>24.92173957824707</c:v>
                </c:pt>
                <c:pt idx="14">
                  <c:v>28.526248931884766</c:v>
                </c:pt>
                <c:pt idx="15">
                  <c:v>28.619747161865234</c:v>
                </c:pt>
                <c:pt idx="16">
                  <c:v>33.027175903320313</c:v>
                </c:pt>
                <c:pt idx="17">
                  <c:v>32.919406890869141</c:v>
                </c:pt>
                <c:pt idx="18">
                  <c:v>31.573795318603516</c:v>
                </c:pt>
                <c:pt idx="19">
                  <c:v>31.458744049072266</c:v>
                </c:pt>
                <c:pt idx="20">
                  <c:v>28.511676788330078</c:v>
                </c:pt>
                <c:pt idx="21">
                  <c:v>28.430959701538086</c:v>
                </c:pt>
                <c:pt idx="22">
                  <c:v>27.465812683105469</c:v>
                </c:pt>
                <c:pt idx="23">
                  <c:v>29.92088508605957</c:v>
                </c:pt>
                <c:pt idx="24">
                  <c:v>34.246036529541016</c:v>
                </c:pt>
                <c:pt idx="25">
                  <c:v>35.874122619628906</c:v>
                </c:pt>
                <c:pt idx="26">
                  <c:v>36.442787170410156</c:v>
                </c:pt>
                <c:pt idx="27">
                  <c:v>36.852645874023438</c:v>
                </c:pt>
                <c:pt idx="28">
                  <c:v>37.763042449951172</c:v>
                </c:pt>
                <c:pt idx="29">
                  <c:v>38.726974487304688</c:v>
                </c:pt>
              </c:numCache>
            </c:numRef>
          </c:val>
          <c:smooth val="0"/>
          <c:extLst>
            <c:ext xmlns:c16="http://schemas.microsoft.com/office/drawing/2014/chart" uri="{C3380CC4-5D6E-409C-BE32-E72D297353CC}">
              <c16:uniqueId val="{00000001-409E-4549-83A4-C0FC654420E0}"/>
            </c:ext>
          </c:extLst>
        </c:ser>
        <c:ser>
          <c:idx val="6"/>
          <c:order val="2"/>
          <c:tx>
            <c:strRef>
              <c:f>'Table 22'!$H$3:$I$3</c:f>
              <c:strCache>
                <c:ptCount val="1"/>
                <c:pt idx="0">
                  <c:v>Primary care (OECD preferred definition)</c:v>
                </c:pt>
              </c:strCache>
            </c:strRef>
          </c:tx>
          <c:spPr>
            <a:ln w="44450">
              <a:solidFill>
                <a:srgbClr val="00FF00"/>
              </a:solidFill>
            </a:ln>
          </c:spPr>
          <c:marker>
            <c:symbol val="circle"/>
            <c:size val="7"/>
            <c:spPr>
              <a:solidFill>
                <a:schemeClr val="bg1"/>
              </a:solidFill>
              <a:ln>
                <a:solidFill>
                  <a:srgbClr val="00FF00"/>
                </a:solidFill>
              </a:ln>
            </c:spPr>
          </c:marker>
          <c:cat>
            <c:numRef>
              <c:f>'Figure 23'!$Z$2:$Z$31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'Table 22'!$I$5:$I$34</c:f>
              <c:numCache>
                <c:formatCode>_(* #,##0_);_(* \(#,##0\);_(* "-"??_);_(@_)</c:formatCode>
                <c:ptCount val="30"/>
                <c:pt idx="0">
                  <c:v>13.603558540344238</c:v>
                </c:pt>
                <c:pt idx="1">
                  <c:v>13.537946701049805</c:v>
                </c:pt>
                <c:pt idx="2">
                  <c:v>13.660127639770508</c:v>
                </c:pt>
                <c:pt idx="3">
                  <c:v>12.44654369354248</c:v>
                </c:pt>
                <c:pt idx="4">
                  <c:v>12.615306854248047</c:v>
                </c:pt>
                <c:pt idx="5">
                  <c:v>12.743928909301758</c:v>
                </c:pt>
                <c:pt idx="6">
                  <c:v>11.370791435241699</c:v>
                </c:pt>
                <c:pt idx="7">
                  <c:v>9.5007419586181641</c:v>
                </c:pt>
                <c:pt idx="8">
                  <c:v>10.240283012390137</c:v>
                </c:pt>
                <c:pt idx="9">
                  <c:v>11.097521781921387</c:v>
                </c:pt>
                <c:pt idx="10">
                  <c:v>9.9911737442016602</c:v>
                </c:pt>
                <c:pt idx="11">
                  <c:v>10.416576385498047</c:v>
                </c:pt>
                <c:pt idx="12">
                  <c:v>9.8625469207763672</c:v>
                </c:pt>
                <c:pt idx="13">
                  <c:v>8.4858922958374023</c:v>
                </c:pt>
                <c:pt idx="14">
                  <c:v>13.622725486755371</c:v>
                </c:pt>
                <c:pt idx="15">
                  <c:v>13.967044830322266</c:v>
                </c:pt>
                <c:pt idx="16">
                  <c:v>18.750371932983398</c:v>
                </c:pt>
                <c:pt idx="17">
                  <c:v>19.053794860839844</c:v>
                </c:pt>
                <c:pt idx="18">
                  <c:v>16.425039291381836</c:v>
                </c:pt>
                <c:pt idx="19">
                  <c:v>18.748977661132813</c:v>
                </c:pt>
                <c:pt idx="20">
                  <c:v>16.349117279052734</c:v>
                </c:pt>
                <c:pt idx="21">
                  <c:v>16.527952194213867</c:v>
                </c:pt>
                <c:pt idx="22">
                  <c:v>14.857897758483887</c:v>
                </c:pt>
                <c:pt idx="23">
                  <c:v>15.438020706176758</c:v>
                </c:pt>
                <c:pt idx="24">
                  <c:v>18.038351058959961</c:v>
                </c:pt>
                <c:pt idx="25">
                  <c:v>20.0028076171875</c:v>
                </c:pt>
                <c:pt idx="26">
                  <c:v>20.145954132080078</c:v>
                </c:pt>
                <c:pt idx="27">
                  <c:v>19.779523849487305</c:v>
                </c:pt>
                <c:pt idx="28">
                  <c:v>20.320995330810547</c:v>
                </c:pt>
                <c:pt idx="29">
                  <c:v>22.013490676879883</c:v>
                </c:pt>
              </c:numCache>
            </c:numRef>
          </c:val>
          <c:smooth val="0"/>
          <c:extLst>
            <c:ext xmlns:c16="http://schemas.microsoft.com/office/drawing/2014/chart" uri="{C3380CC4-5D6E-409C-BE32-E72D297353CC}">
              <c16:uniqueId val="{00000002-409E-4549-83A4-C0FC654420E0}"/>
            </c:ext>
          </c:extLst>
        </c:ser>
        <c:ser>
          <c:idx val="7"/>
          <c:order val="3"/>
          <c:tx>
            <c:strRef>
              <c:f>'Table 22'!$K$3:$L$3</c:f>
              <c:strCache>
                <c:ptCount val="1"/>
                <c:pt idx="0">
                  <c:v>Primary care (WHO definition)</c:v>
                </c:pt>
              </c:strCache>
            </c:strRef>
          </c:tx>
          <c:spPr>
            <a:ln w="44450">
              <a:solidFill>
                <a:schemeClr val="tx1"/>
              </a:solidFill>
            </a:ln>
          </c:spPr>
          <c:marker>
            <c:symbol val="circle"/>
            <c:size val="7"/>
            <c:spPr>
              <a:solidFill>
                <a:schemeClr val="bg1"/>
              </a:solidFill>
              <a:ln>
                <a:solidFill>
                  <a:schemeClr val="tx1"/>
                </a:solidFill>
              </a:ln>
            </c:spPr>
          </c:marker>
          <c:cat>
            <c:numRef>
              <c:f>'Figure 23'!$Z$2:$Z$31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'Table 22'!$L$5:$L$34</c:f>
              <c:numCache>
                <c:formatCode>_(* #,##0_);_(* \(#,##0\);_(* "-"??_);_(@_)</c:formatCode>
                <c:ptCount val="30"/>
                <c:pt idx="0">
                  <c:v>32.804634094238281</c:v>
                </c:pt>
                <c:pt idx="1">
                  <c:v>31.852445602416992</c:v>
                </c:pt>
                <c:pt idx="2">
                  <c:v>32.399135589599609</c:v>
                </c:pt>
                <c:pt idx="3">
                  <c:v>32.691192626953125</c:v>
                </c:pt>
                <c:pt idx="4">
                  <c:v>29.084239959716797</c:v>
                </c:pt>
                <c:pt idx="5">
                  <c:v>30.062540054321289</c:v>
                </c:pt>
                <c:pt idx="6">
                  <c:v>28.576848983764648</c:v>
                </c:pt>
                <c:pt idx="7">
                  <c:v>27.47650146484375</c:v>
                </c:pt>
                <c:pt idx="8">
                  <c:v>28.967107772827148</c:v>
                </c:pt>
                <c:pt idx="9">
                  <c:v>28.076831817626953</c:v>
                </c:pt>
                <c:pt idx="10">
                  <c:v>31.263961791992188</c:v>
                </c:pt>
                <c:pt idx="11">
                  <c:v>29.935422897338867</c:v>
                </c:pt>
                <c:pt idx="12">
                  <c:v>28.9423828125</c:v>
                </c:pt>
                <c:pt idx="13">
                  <c:v>26.860504150390625</c:v>
                </c:pt>
                <c:pt idx="14">
                  <c:v>31.319570541381836</c:v>
                </c:pt>
                <c:pt idx="15">
                  <c:v>29.260604858398438</c:v>
                </c:pt>
                <c:pt idx="16">
                  <c:v>33.634811401367188</c:v>
                </c:pt>
                <c:pt idx="17">
                  <c:v>33.695404052734375</c:v>
                </c:pt>
                <c:pt idx="18">
                  <c:v>32.328403472900391</c:v>
                </c:pt>
                <c:pt idx="19">
                  <c:v>32.619327545166016</c:v>
                </c:pt>
                <c:pt idx="20">
                  <c:v>29.764850616455078</c:v>
                </c:pt>
                <c:pt idx="21">
                  <c:v>29.218156814575195</c:v>
                </c:pt>
                <c:pt idx="22">
                  <c:v>28.176164627075195</c:v>
                </c:pt>
                <c:pt idx="23">
                  <c:v>30.334882736206055</c:v>
                </c:pt>
                <c:pt idx="24">
                  <c:v>34.242782592773438</c:v>
                </c:pt>
                <c:pt idx="25">
                  <c:v>36.366661071777344</c:v>
                </c:pt>
                <c:pt idx="26">
                  <c:v>36.648365020751953</c:v>
                </c:pt>
                <c:pt idx="27">
                  <c:v>35.855106353759766</c:v>
                </c:pt>
                <c:pt idx="28">
                  <c:v>35.776470184326172</c:v>
                </c:pt>
                <c:pt idx="29">
                  <c:v>37.078731536865234</c:v>
                </c:pt>
              </c:numCache>
            </c:numRef>
          </c:val>
          <c:smooth val="0"/>
          <c:extLst>
            <c:ext xmlns:c16="http://schemas.microsoft.com/office/drawing/2014/chart" uri="{C3380CC4-5D6E-409C-BE32-E72D297353CC}">
              <c16:uniqueId val="{00000003-409E-4549-83A4-C0FC654420E0}"/>
            </c:ext>
          </c:extLst>
        </c:ser>
        <c:dLbls>
          <c:showLegendKey val="0"/>
          <c:showVal val="0"/>
          <c:showCatName val="0"/>
          <c:showSerName val="0"/>
          <c:showPercent val="0"/>
          <c:showBubbleSize val="0"/>
        </c:dLbls>
        <c:marker val="1"/>
        <c:smooth val="0"/>
        <c:axId val="146716928"/>
        <c:axId val="146723200"/>
      </c:lineChart>
      <c:catAx>
        <c:axId val="146716928"/>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46723200"/>
        <c:crosses val="autoZero"/>
        <c:auto val="1"/>
        <c:lblAlgn val="ctr"/>
        <c:lblOffset val="100"/>
        <c:noMultiLvlLbl val="0"/>
      </c:catAx>
      <c:valAx>
        <c:axId val="146723200"/>
        <c:scaling>
          <c:orientation val="minMax"/>
        </c:scaling>
        <c:delete val="0"/>
        <c:axPos val="l"/>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000" b="1"/>
                  <a:t>Percentage (%)</a:t>
                </a:r>
              </a:p>
            </c:rich>
          </c:tx>
          <c:layout>
            <c:manualLayout>
              <c:xMode val="edge"/>
              <c:yMode val="edge"/>
              <c:x val="7.3212747134816262E-3"/>
              <c:y val="0.2627557651778944"/>
            </c:manualLayout>
          </c:layout>
          <c:overlay val="0"/>
          <c:spPr>
            <a:noFill/>
            <a:ln>
              <a:noFill/>
            </a:ln>
            <a:effectLst/>
          </c:sp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46716928"/>
        <c:crosses val="autoZero"/>
        <c:crossBetween val="between"/>
      </c:valAx>
      <c:spPr>
        <a:noFill/>
        <a:ln>
          <a:noFill/>
        </a:ln>
        <a:effectLst/>
      </c:spPr>
    </c:plotArea>
    <c:legend>
      <c:legendPos val="b"/>
      <c:layout>
        <c:manualLayout>
          <c:xMode val="edge"/>
          <c:yMode val="edge"/>
          <c:x val="5.3073583785678016E-2"/>
          <c:y val="0.88789131550222034"/>
          <c:w val="0.8149886585277758"/>
          <c:h val="8.3807485024317882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 Figure 3: Per capita current</a:t>
            </a:r>
            <a:r>
              <a:rPr lang="en-US" sz="1000" baseline="0"/>
              <a:t> and </a:t>
            </a:r>
            <a:r>
              <a:rPr lang="en-US" sz="1000"/>
              <a:t>total health expenditure (Rs.), 1990</a:t>
            </a:r>
            <a:r>
              <a:rPr lang="en-US" sz="1000" b="1" i="0" u="none" strike="noStrike" baseline="0">
                <a:effectLst/>
              </a:rPr>
              <a:t>–</a:t>
            </a:r>
            <a:r>
              <a:rPr lang="en-US" sz="1000"/>
              <a:t>2019</a:t>
            </a:r>
          </a:p>
        </c:rich>
      </c:tx>
      <c:layout>
        <c:manualLayout>
          <c:xMode val="edge"/>
          <c:yMode val="edge"/>
          <c:x val="1.71281122357138E-2"/>
          <c:y val="1.8098860751533798E-2"/>
        </c:manualLayout>
      </c:layout>
      <c:overlay val="0"/>
    </c:title>
    <c:autoTitleDeleted val="0"/>
    <c:plotArea>
      <c:layout>
        <c:manualLayout>
          <c:layoutTarget val="inner"/>
          <c:xMode val="edge"/>
          <c:yMode val="edge"/>
          <c:x val="0.10227054254201488"/>
          <c:y val="0.11782289375990164"/>
          <c:w val="0.88626963470570364"/>
          <c:h val="0.70656735475633115"/>
        </c:manualLayout>
      </c:layout>
      <c:lineChart>
        <c:grouping val="standard"/>
        <c:varyColors val="0"/>
        <c:ser>
          <c:idx val="0"/>
          <c:order val="0"/>
          <c:spPr>
            <a:ln w="38100">
              <a:solidFill>
                <a:srgbClr val="0000FF"/>
              </a:solidFill>
            </a:ln>
          </c:spPr>
          <c:marker>
            <c:symbol val="circle"/>
            <c:size val="10"/>
            <c:spPr>
              <a:solidFill>
                <a:schemeClr val="bg1"/>
              </a:solidFill>
              <a:ln>
                <a:solidFill>
                  <a:srgbClr val="0000FF"/>
                </a:solidFill>
              </a:ln>
            </c:spPr>
          </c:marker>
          <c:cat>
            <c:numRef>
              <c:f>'Figure 3'!$Z$2:$Z$31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'Table 3'!$B$5:$B$34</c:f>
              <c:numCache>
                <c:formatCode>_-* #,##0_-;\-* #,##0_-;_-* "-"??_-;_-@_-</c:formatCode>
                <c:ptCount val="30"/>
                <c:pt idx="0">
                  <c:v>606.6946685324491</c:v>
                </c:pt>
                <c:pt idx="1">
                  <c:v>690.94228322353581</c:v>
                </c:pt>
                <c:pt idx="2">
                  <c:v>776.00130521823905</c:v>
                </c:pt>
                <c:pt idx="3">
                  <c:v>911.37049331753019</c:v>
                </c:pt>
                <c:pt idx="4">
                  <c:v>1028.9871805034395</c:v>
                </c:pt>
                <c:pt idx="5">
                  <c:v>1166.6378799843931</c:v>
                </c:pt>
                <c:pt idx="6">
                  <c:v>1324.0621086013427</c:v>
                </c:pt>
                <c:pt idx="7">
                  <c:v>1483.7848314460864</c:v>
                </c:pt>
                <c:pt idx="8">
                  <c:v>1731.4014835129119</c:v>
                </c:pt>
                <c:pt idx="9">
                  <c:v>1882.4188905789347</c:v>
                </c:pt>
                <c:pt idx="10">
                  <c:v>2207.91271766308</c:v>
                </c:pt>
                <c:pt idx="11">
                  <c:v>2496.2747804020955</c:v>
                </c:pt>
                <c:pt idx="12">
                  <c:v>2982.4224998815671</c:v>
                </c:pt>
                <c:pt idx="13">
                  <c:v>3312.8329241155552</c:v>
                </c:pt>
                <c:pt idx="14">
                  <c:v>3994.0636157707613</c:v>
                </c:pt>
                <c:pt idx="15">
                  <c:v>4592.7344972214123</c:v>
                </c:pt>
                <c:pt idx="16">
                  <c:v>5428.8150644458301</c:v>
                </c:pt>
                <c:pt idx="17">
                  <c:v>6117.341101708319</c:v>
                </c:pt>
                <c:pt idx="18">
                  <c:v>7030.665556699606</c:v>
                </c:pt>
                <c:pt idx="19">
                  <c:v>7807.1453767242065</c:v>
                </c:pt>
                <c:pt idx="20">
                  <c:v>8636.3935667431015</c:v>
                </c:pt>
                <c:pt idx="21">
                  <c:v>9853.8529617733093</c:v>
                </c:pt>
                <c:pt idx="22">
                  <c:v>11189.515598360285</c:v>
                </c:pt>
                <c:pt idx="23">
                  <c:v>12677.066871608107</c:v>
                </c:pt>
                <c:pt idx="24">
                  <c:v>13943.735866063647</c:v>
                </c:pt>
                <c:pt idx="25">
                  <c:v>15242.44702047007</c:v>
                </c:pt>
                <c:pt idx="26">
                  <c:v>16522.931752868873</c:v>
                </c:pt>
                <c:pt idx="27">
                  <c:v>17592.276238765069</c:v>
                </c:pt>
                <c:pt idx="28">
                  <c:v>19772.013898989284</c:v>
                </c:pt>
                <c:pt idx="29">
                  <c:v>22657.351858993305</c:v>
                </c:pt>
              </c:numCache>
            </c:numRef>
          </c:val>
          <c:smooth val="0"/>
          <c:extLst>
            <c:ext xmlns:c16="http://schemas.microsoft.com/office/drawing/2014/chart" uri="{C3380CC4-5D6E-409C-BE32-E72D297353CC}">
              <c16:uniqueId val="{00000000-F38A-404B-A899-D44D0F2D239A}"/>
            </c:ext>
          </c:extLst>
        </c:ser>
        <c:ser>
          <c:idx val="1"/>
          <c:order val="1"/>
          <c:spPr>
            <a:ln w="38100">
              <a:solidFill>
                <a:srgbClr val="00FF00"/>
              </a:solidFill>
            </a:ln>
          </c:spPr>
          <c:marker>
            <c:symbol val="circle"/>
            <c:size val="10"/>
            <c:spPr>
              <a:solidFill>
                <a:schemeClr val="bg1"/>
              </a:solidFill>
              <a:ln>
                <a:solidFill>
                  <a:srgbClr val="00FF00"/>
                </a:solidFill>
              </a:ln>
            </c:spPr>
          </c:marker>
          <c:cat>
            <c:numRef>
              <c:f>'Figure 3'!$Z$2:$Z$31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'Table 3'!$G$5:$G$34</c:f>
              <c:numCache>
                <c:formatCode>_-* #,##0_-;\-* #,##0_-;_-* "-"??_-;_-@_-</c:formatCode>
                <c:ptCount val="30"/>
                <c:pt idx="0">
                  <c:v>717.8132558604691</c:v>
                </c:pt>
                <c:pt idx="1">
                  <c:v>767.69306258972119</c:v>
                </c:pt>
                <c:pt idx="2">
                  <c:v>905.78671811674758</c:v>
                </c:pt>
                <c:pt idx="3">
                  <c:v>1007.4023577044013</c:v>
                </c:pt>
                <c:pt idx="4">
                  <c:v>1125.0138072162865</c:v>
                </c:pt>
                <c:pt idx="5">
                  <c:v>1300.4798654754709</c:v>
                </c:pt>
                <c:pt idx="6">
                  <c:v>1495.3123428402798</c:v>
                </c:pt>
                <c:pt idx="7">
                  <c:v>1654.9421035769919</c:v>
                </c:pt>
                <c:pt idx="8">
                  <c:v>2059.8386290205867</c:v>
                </c:pt>
                <c:pt idx="9">
                  <c:v>2179.7875420748014</c:v>
                </c:pt>
                <c:pt idx="10">
                  <c:v>2512.3938601075747</c:v>
                </c:pt>
                <c:pt idx="11">
                  <c:v>2798.87083303282</c:v>
                </c:pt>
                <c:pt idx="12">
                  <c:v>3288.2819302256648</c:v>
                </c:pt>
                <c:pt idx="13">
                  <c:v>3717.1305744788342</c:v>
                </c:pt>
                <c:pt idx="14">
                  <c:v>4532.6412952448627</c:v>
                </c:pt>
                <c:pt idx="15">
                  <c:v>5128.8115317021702</c:v>
                </c:pt>
                <c:pt idx="16">
                  <c:v>6023.1520901136491</c:v>
                </c:pt>
                <c:pt idx="17">
                  <c:v>6736.7896535176324</c:v>
                </c:pt>
                <c:pt idx="18">
                  <c:v>7814.6898343707308</c:v>
                </c:pt>
                <c:pt idx="19">
                  <c:v>8572.0396098178662</c:v>
                </c:pt>
                <c:pt idx="20">
                  <c:v>9474.0464522128386</c:v>
                </c:pt>
                <c:pt idx="21">
                  <c:v>10753.337055779341</c:v>
                </c:pt>
                <c:pt idx="22">
                  <c:v>12226.60363308944</c:v>
                </c:pt>
                <c:pt idx="23">
                  <c:v>14211.249706224658</c:v>
                </c:pt>
                <c:pt idx="24">
                  <c:v>15805.679833606697</c:v>
                </c:pt>
                <c:pt idx="25">
                  <c:v>17695.896606477058</c:v>
                </c:pt>
                <c:pt idx="26">
                  <c:v>18880.748847854804</c:v>
                </c:pt>
                <c:pt idx="27">
                  <c:v>19938.407692638451</c:v>
                </c:pt>
                <c:pt idx="28">
                  <c:v>22484.943768109544</c:v>
                </c:pt>
                <c:pt idx="29">
                  <c:v>25057.952050000324</c:v>
                </c:pt>
              </c:numCache>
            </c:numRef>
          </c:val>
          <c:smooth val="0"/>
          <c:extLst>
            <c:ext xmlns:c16="http://schemas.microsoft.com/office/drawing/2014/chart" uri="{C3380CC4-5D6E-409C-BE32-E72D297353CC}">
              <c16:uniqueId val="{00000001-F38A-404B-A899-D44D0F2D239A}"/>
            </c:ext>
          </c:extLst>
        </c:ser>
        <c:dLbls>
          <c:showLegendKey val="0"/>
          <c:showVal val="0"/>
          <c:showCatName val="0"/>
          <c:showSerName val="0"/>
          <c:showPercent val="0"/>
          <c:showBubbleSize val="0"/>
        </c:dLbls>
        <c:marker val="1"/>
        <c:smooth val="0"/>
        <c:axId val="206911360"/>
        <c:axId val="206930688"/>
      </c:lineChart>
      <c:catAx>
        <c:axId val="206911360"/>
        <c:scaling>
          <c:orientation val="minMax"/>
        </c:scaling>
        <c:delete val="0"/>
        <c:axPos val="b"/>
        <c:title>
          <c:tx>
            <c:rich>
              <a:bodyPr/>
              <a:lstStyle/>
              <a:p>
                <a:pPr>
                  <a:defRPr/>
                </a:pPr>
                <a:r>
                  <a:rPr lang="en-US"/>
                  <a:t>Year</a:t>
                </a:r>
              </a:p>
            </c:rich>
          </c:tx>
          <c:overlay val="0"/>
        </c:title>
        <c:numFmt formatCode="General" sourceLinked="1"/>
        <c:majorTickMark val="out"/>
        <c:minorTickMark val="none"/>
        <c:tickLblPos val="nextTo"/>
        <c:spPr>
          <a:ln>
            <a:solidFill>
              <a:schemeClr val="tx1"/>
            </a:solidFill>
          </a:ln>
        </c:spPr>
        <c:txPr>
          <a:bodyPr rot="-2700000"/>
          <a:lstStyle/>
          <a:p>
            <a:pPr>
              <a:defRPr/>
            </a:pPr>
            <a:endParaRPr lang="en-US"/>
          </a:p>
        </c:txPr>
        <c:crossAx val="206930688"/>
        <c:crosses val="autoZero"/>
        <c:auto val="1"/>
        <c:lblAlgn val="ctr"/>
        <c:lblOffset val="100"/>
        <c:noMultiLvlLbl val="0"/>
      </c:catAx>
      <c:valAx>
        <c:axId val="206930688"/>
        <c:scaling>
          <c:orientation val="minMax"/>
          <c:max val="30000"/>
        </c:scaling>
        <c:delete val="0"/>
        <c:axPos val="l"/>
        <c:title>
          <c:tx>
            <c:rich>
              <a:bodyPr rot="-5400000" vert="horz"/>
              <a:lstStyle/>
              <a:p>
                <a:pPr>
                  <a:defRPr/>
                </a:pPr>
                <a:r>
                  <a:rPr lang="en-US"/>
                  <a:t>Health expenditure per capita (Rs.)</a:t>
                </a:r>
              </a:p>
            </c:rich>
          </c:tx>
          <c:overlay val="0"/>
        </c:title>
        <c:numFmt formatCode="_-* #,##0_-;\-* #,##0_-;_-* &quot;-&quot;??_-;_-@_-" sourceLinked="1"/>
        <c:majorTickMark val="none"/>
        <c:minorTickMark val="none"/>
        <c:tickLblPos val="nextTo"/>
        <c:spPr>
          <a:ln>
            <a:solidFill>
              <a:schemeClr val="tx1"/>
            </a:solidFill>
          </a:ln>
        </c:spPr>
        <c:crossAx val="206911360"/>
        <c:crosses val="autoZero"/>
        <c:crossBetween val="between"/>
      </c:valAx>
    </c:plotArea>
    <c:plotVisOnly val="1"/>
    <c:dispBlanksAs val="gap"/>
    <c:showDLblsOverMax val="0"/>
  </c:chart>
  <c:spPr>
    <a:noFill/>
    <a:ln>
      <a:noFill/>
    </a:ln>
  </c:spPr>
  <c:txPr>
    <a:bodyPr/>
    <a:lstStyle/>
    <a:p>
      <a:pPr>
        <a:defRPr>
          <a:latin typeface="Arial"/>
          <a:cs typeface="Arial"/>
        </a:defRPr>
      </a:pPr>
      <a:endParaRPr lang="en-US"/>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Figure 4:</a:t>
            </a:r>
            <a:r>
              <a:rPr lang="en-US" sz="1000" baseline="0"/>
              <a:t> </a:t>
            </a:r>
            <a:r>
              <a:rPr lang="en-US" sz="1000"/>
              <a:t>Share of public and private funding (%), 1990–2019</a:t>
            </a:r>
          </a:p>
        </c:rich>
      </c:tx>
      <c:layout>
        <c:manualLayout>
          <c:xMode val="edge"/>
          <c:yMode val="edge"/>
          <c:x val="1.43655695920733E-2"/>
          <c:y val="1.35741455636504E-2"/>
        </c:manualLayout>
      </c:layout>
      <c:overlay val="1"/>
    </c:title>
    <c:autoTitleDeleted val="0"/>
    <c:plotArea>
      <c:layout>
        <c:manualLayout>
          <c:layoutTarget val="inner"/>
          <c:xMode val="edge"/>
          <c:yMode val="edge"/>
          <c:x val="8.78262243931624E-2"/>
          <c:y val="0.115380237291028"/>
          <c:w val="0.8755610236061625"/>
          <c:h val="0.69325621174773244"/>
        </c:manualLayout>
      </c:layout>
      <c:lineChart>
        <c:grouping val="standard"/>
        <c:varyColors val="0"/>
        <c:ser>
          <c:idx val="0"/>
          <c:order val="0"/>
          <c:tx>
            <c:strRef>
              <c:f>'Table 4'!$F$4</c:f>
              <c:strCache>
                <c:ptCount val="1"/>
                <c:pt idx="0">
                  <c:v>Public</c:v>
                </c:pt>
              </c:strCache>
            </c:strRef>
          </c:tx>
          <c:spPr>
            <a:ln w="38100">
              <a:solidFill>
                <a:srgbClr val="0000FF"/>
              </a:solidFill>
            </a:ln>
          </c:spPr>
          <c:marker>
            <c:symbol val="circle"/>
            <c:size val="10"/>
            <c:spPr>
              <a:solidFill>
                <a:sysClr val="window" lastClr="FFFFFF"/>
              </a:solidFill>
              <a:ln>
                <a:solidFill>
                  <a:srgbClr val="0000FF"/>
                </a:solidFill>
              </a:ln>
            </c:spPr>
          </c:marker>
          <c:cat>
            <c:numRef>
              <c:f>'Figure 4'!$Z$2:$Z$31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'Table 4'!$F$5:$F$34</c:f>
              <c:numCache>
                <c:formatCode>_-* #,##0_-;\-* #,##0_-;_-* "-"??_-;_-@_-</c:formatCode>
                <c:ptCount val="30"/>
                <c:pt idx="0">
                  <c:v>41.894144458995008</c:v>
                </c:pt>
                <c:pt idx="1">
                  <c:v>40.491700827097006</c:v>
                </c:pt>
                <c:pt idx="2">
                  <c:v>41.509786833656491</c:v>
                </c:pt>
                <c:pt idx="3">
                  <c:v>42.345933925372165</c:v>
                </c:pt>
                <c:pt idx="4">
                  <c:v>41.212974697442284</c:v>
                </c:pt>
                <c:pt idx="5">
                  <c:v>41.754326496677429</c:v>
                </c:pt>
                <c:pt idx="6">
                  <c:v>40.76043462049735</c:v>
                </c:pt>
                <c:pt idx="7">
                  <c:v>40.075805740028173</c:v>
                </c:pt>
                <c:pt idx="8">
                  <c:v>41.275079722362761</c:v>
                </c:pt>
                <c:pt idx="9">
                  <c:v>39.955836481332476</c:v>
                </c:pt>
                <c:pt idx="10">
                  <c:v>43.227611064973118</c:v>
                </c:pt>
                <c:pt idx="11">
                  <c:v>41.505173386807101</c:v>
                </c:pt>
                <c:pt idx="12">
                  <c:v>40.760147442305353</c:v>
                </c:pt>
                <c:pt idx="13">
                  <c:v>38.065230526534997</c:v>
                </c:pt>
                <c:pt idx="14">
                  <c:v>41.381364857522733</c:v>
                </c:pt>
                <c:pt idx="15">
                  <c:v>42.155591670461845</c:v>
                </c:pt>
                <c:pt idx="16">
                  <c:v>44.780981616121196</c:v>
                </c:pt>
                <c:pt idx="17">
                  <c:v>45.530666290743106</c:v>
                </c:pt>
                <c:pt idx="18">
                  <c:v>44.100571436993121</c:v>
                </c:pt>
                <c:pt idx="19">
                  <c:v>43.903360169878894</c:v>
                </c:pt>
                <c:pt idx="20">
                  <c:v>41.858772004758571</c:v>
                </c:pt>
                <c:pt idx="21">
                  <c:v>41.844878846762072</c:v>
                </c:pt>
                <c:pt idx="22">
                  <c:v>40.432188769641343</c:v>
                </c:pt>
                <c:pt idx="23">
                  <c:v>42.93478923603557</c:v>
                </c:pt>
                <c:pt idx="24">
                  <c:v>46.555431741427824</c:v>
                </c:pt>
                <c:pt idx="25">
                  <c:v>48.194803160309114</c:v>
                </c:pt>
                <c:pt idx="26">
                  <c:v>48.367277559800399</c:v>
                </c:pt>
                <c:pt idx="27">
                  <c:v>47.466072196451599</c:v>
                </c:pt>
                <c:pt idx="28">
                  <c:v>47.860396710858936</c:v>
                </c:pt>
                <c:pt idx="29">
                  <c:v>49.571796449086385</c:v>
                </c:pt>
              </c:numCache>
            </c:numRef>
          </c:val>
          <c:smooth val="0"/>
          <c:extLst>
            <c:ext xmlns:c16="http://schemas.microsoft.com/office/drawing/2014/chart" uri="{C3380CC4-5D6E-409C-BE32-E72D297353CC}">
              <c16:uniqueId val="{00000000-F0F8-433E-8D18-1FC8AD8BBF08}"/>
            </c:ext>
          </c:extLst>
        </c:ser>
        <c:ser>
          <c:idx val="1"/>
          <c:order val="1"/>
          <c:tx>
            <c:strRef>
              <c:f>'Table 4'!$G$4</c:f>
              <c:strCache>
                <c:ptCount val="1"/>
                <c:pt idx="0">
                  <c:v>Private</c:v>
                </c:pt>
              </c:strCache>
            </c:strRef>
          </c:tx>
          <c:spPr>
            <a:ln w="38100">
              <a:solidFill>
                <a:srgbClr val="00FF00"/>
              </a:solidFill>
            </a:ln>
          </c:spPr>
          <c:marker>
            <c:symbol val="circle"/>
            <c:size val="10"/>
            <c:spPr>
              <a:solidFill>
                <a:schemeClr val="bg1"/>
              </a:solidFill>
              <a:ln>
                <a:solidFill>
                  <a:srgbClr val="00FF00"/>
                </a:solidFill>
              </a:ln>
            </c:spPr>
          </c:marker>
          <c:cat>
            <c:numRef>
              <c:f>'Figure 4'!$Z$2:$Z$31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'Table 4'!$G$5:$G$34</c:f>
              <c:numCache>
                <c:formatCode>_-* #,##0_-;\-* #,##0_-;_-* "-"??_-;_-@_-</c:formatCode>
                <c:ptCount val="30"/>
                <c:pt idx="0">
                  <c:v>56.964804382240231</c:v>
                </c:pt>
                <c:pt idx="1">
                  <c:v>58.428041706075675</c:v>
                </c:pt>
                <c:pt idx="2">
                  <c:v>57.943737641139059</c:v>
                </c:pt>
                <c:pt idx="3">
                  <c:v>57.194968027123686</c:v>
                </c:pt>
                <c:pt idx="4">
                  <c:v>58.500615567017149</c:v>
                </c:pt>
                <c:pt idx="5">
                  <c:v>57.989313580270164</c:v>
                </c:pt>
                <c:pt idx="6">
                  <c:v>59.06390175109243</c:v>
                </c:pt>
                <c:pt idx="7">
                  <c:v>59.822928868745059</c:v>
                </c:pt>
                <c:pt idx="8">
                  <c:v>58.36060003835783</c:v>
                </c:pt>
                <c:pt idx="9">
                  <c:v>59.678239560385883</c:v>
                </c:pt>
                <c:pt idx="10">
                  <c:v>56.527117220081891</c:v>
                </c:pt>
                <c:pt idx="11">
                  <c:v>58.135296274385873</c:v>
                </c:pt>
                <c:pt idx="12">
                  <c:v>58.900688557442351</c:v>
                </c:pt>
                <c:pt idx="13">
                  <c:v>59.959020161754637</c:v>
                </c:pt>
                <c:pt idx="14">
                  <c:v>58.029635931513219</c:v>
                </c:pt>
                <c:pt idx="15">
                  <c:v>57.427925970108383</c:v>
                </c:pt>
                <c:pt idx="16">
                  <c:v>55.047291224606745</c:v>
                </c:pt>
                <c:pt idx="17">
                  <c:v>54.136856912113139</c:v>
                </c:pt>
                <c:pt idx="18">
                  <c:v>55.111081286818724</c:v>
                </c:pt>
                <c:pt idx="19">
                  <c:v>55.053075809127229</c:v>
                </c:pt>
                <c:pt idx="20">
                  <c:v>57.328204699345626</c:v>
                </c:pt>
                <c:pt idx="21">
                  <c:v>57.327869026694081</c:v>
                </c:pt>
                <c:pt idx="22">
                  <c:v>58.832857600253114</c:v>
                </c:pt>
                <c:pt idx="23">
                  <c:v>56.490443794018653</c:v>
                </c:pt>
                <c:pt idx="24">
                  <c:v>52.9998381453861</c:v>
                </c:pt>
                <c:pt idx="25">
                  <c:v>51.541407690680067</c:v>
                </c:pt>
                <c:pt idx="26">
                  <c:v>51.423130125721094</c:v>
                </c:pt>
                <c:pt idx="27">
                  <c:v>52.315498862582935</c:v>
                </c:pt>
                <c:pt idx="28">
                  <c:v>51.883365025436483</c:v>
                </c:pt>
                <c:pt idx="29">
                  <c:v>50.274223292426463</c:v>
                </c:pt>
              </c:numCache>
            </c:numRef>
          </c:val>
          <c:smooth val="0"/>
          <c:extLst>
            <c:ext xmlns:c16="http://schemas.microsoft.com/office/drawing/2014/chart" uri="{C3380CC4-5D6E-409C-BE32-E72D297353CC}">
              <c16:uniqueId val="{00000001-F0F8-433E-8D18-1FC8AD8BBF08}"/>
            </c:ext>
          </c:extLst>
        </c:ser>
        <c:dLbls>
          <c:showLegendKey val="0"/>
          <c:showVal val="0"/>
          <c:showCatName val="0"/>
          <c:showSerName val="0"/>
          <c:showPercent val="0"/>
          <c:showBubbleSize val="0"/>
        </c:dLbls>
        <c:marker val="1"/>
        <c:smooth val="0"/>
        <c:axId val="84077952"/>
        <c:axId val="84080512"/>
      </c:lineChart>
      <c:catAx>
        <c:axId val="84077952"/>
        <c:scaling>
          <c:orientation val="minMax"/>
        </c:scaling>
        <c:delete val="0"/>
        <c:axPos val="b"/>
        <c:title>
          <c:tx>
            <c:rich>
              <a:bodyPr/>
              <a:lstStyle/>
              <a:p>
                <a:pPr>
                  <a:defRPr/>
                </a:pPr>
                <a:r>
                  <a:rPr lang="en-US"/>
                  <a:t>Year</a:t>
                </a:r>
              </a:p>
            </c:rich>
          </c:tx>
          <c:layout>
            <c:manualLayout>
              <c:xMode val="edge"/>
              <c:yMode val="edge"/>
              <c:x val="0.46489927274276799"/>
              <c:y val="0.90237570705354997"/>
            </c:manualLayout>
          </c:layout>
          <c:overlay val="0"/>
        </c:title>
        <c:numFmt formatCode="General" sourceLinked="1"/>
        <c:majorTickMark val="out"/>
        <c:minorTickMark val="none"/>
        <c:tickLblPos val="nextTo"/>
        <c:spPr>
          <a:ln>
            <a:solidFill>
              <a:schemeClr val="tx1"/>
            </a:solidFill>
          </a:ln>
        </c:spPr>
        <c:crossAx val="84080512"/>
        <c:crosses val="autoZero"/>
        <c:auto val="1"/>
        <c:lblAlgn val="ctr"/>
        <c:lblOffset val="100"/>
        <c:noMultiLvlLbl val="0"/>
      </c:catAx>
      <c:valAx>
        <c:axId val="84080512"/>
        <c:scaling>
          <c:orientation val="minMax"/>
          <c:max val="65"/>
          <c:min val="20"/>
        </c:scaling>
        <c:delete val="0"/>
        <c:axPos val="l"/>
        <c:title>
          <c:tx>
            <c:rich>
              <a:bodyPr rot="-5400000" vert="horz"/>
              <a:lstStyle/>
              <a:p>
                <a:pPr>
                  <a:defRPr/>
                </a:pPr>
                <a:r>
                  <a:rPr lang="en-US"/>
                  <a:t>Percentage  (%)</a:t>
                </a:r>
              </a:p>
            </c:rich>
          </c:tx>
          <c:overlay val="0"/>
        </c:title>
        <c:numFmt formatCode="_-* #,##0_-;\-* #,##0_-;_-* &quot;-&quot;??_-;_-@_-" sourceLinked="1"/>
        <c:majorTickMark val="out"/>
        <c:minorTickMark val="none"/>
        <c:tickLblPos val="nextTo"/>
        <c:spPr>
          <a:ln>
            <a:solidFill>
              <a:schemeClr val="tx1"/>
            </a:solidFill>
          </a:ln>
        </c:spPr>
        <c:crossAx val="84077952"/>
        <c:crosses val="autoZero"/>
        <c:crossBetween val="between"/>
      </c:valAx>
      <c:spPr>
        <a:noFill/>
        <a:ln>
          <a:noFill/>
        </a:ln>
      </c:spPr>
    </c:plotArea>
    <c:legend>
      <c:legendPos val="b"/>
      <c:overlay val="0"/>
      <c:spPr>
        <a:ln>
          <a:solidFill>
            <a:schemeClr val="tx1"/>
          </a:solidFill>
        </a:ln>
      </c:spPr>
    </c:legend>
    <c:plotVisOnly val="1"/>
    <c:dispBlanksAs val="gap"/>
    <c:showDLblsOverMax val="0"/>
  </c:chart>
  <c:spPr>
    <a:noFill/>
    <a:ln>
      <a:noFill/>
    </a:ln>
  </c:spPr>
  <c:txPr>
    <a:bodyPr/>
    <a:lstStyle/>
    <a:p>
      <a:pPr>
        <a:defRPr>
          <a:latin typeface="Arial"/>
          <a:cs typeface="Aria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 Figure 5: Public and Private funding as a share of GDP (%), 1990</a:t>
            </a:r>
            <a:r>
              <a:rPr lang="en-US" sz="1000" b="1" i="0" u="none" strike="noStrike" baseline="0">
                <a:effectLst/>
              </a:rPr>
              <a:t>–2</a:t>
            </a:r>
            <a:r>
              <a:rPr lang="en-US" sz="1000"/>
              <a:t>019</a:t>
            </a:r>
          </a:p>
        </c:rich>
      </c:tx>
      <c:layout>
        <c:manualLayout>
          <c:xMode val="edge"/>
          <c:yMode val="edge"/>
          <c:x val="9.8945152181180596E-3"/>
          <c:y val="1.08524457277862E-2"/>
        </c:manualLayout>
      </c:layout>
      <c:overlay val="0"/>
    </c:title>
    <c:autoTitleDeleted val="0"/>
    <c:plotArea>
      <c:layout/>
      <c:barChart>
        <c:barDir val="col"/>
        <c:grouping val="clustered"/>
        <c:varyColors val="0"/>
        <c:ser>
          <c:idx val="0"/>
          <c:order val="0"/>
          <c:tx>
            <c:v>Public</c:v>
          </c:tx>
          <c:spPr>
            <a:solidFill>
              <a:srgbClr val="0000FF"/>
            </a:solidFill>
            <a:ln>
              <a:solidFill>
                <a:schemeClr val="tx1"/>
              </a:solidFill>
            </a:ln>
          </c:spPr>
          <c:invertIfNegative val="0"/>
          <c:cat>
            <c:numRef>
              <c:f>'Figure 5'!$Z$2:$Z$31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'Table 4'!$K$5:$K$34</c:f>
              <c:numCache>
                <c:formatCode>0.0</c:formatCode>
                <c:ptCount val="30"/>
                <c:pt idx="0">
                  <c:v>1.3032958208581182</c:v>
                </c:pt>
                <c:pt idx="1">
                  <c:v>1.2548122072057255</c:v>
                </c:pt>
                <c:pt idx="2">
                  <c:v>1.2800343867071986</c:v>
                </c:pt>
                <c:pt idx="3">
                  <c:v>1.3210242375379413</c:v>
                </c:pt>
                <c:pt idx="4">
                  <c:v>1.2669178764559132</c:v>
                </c:pt>
                <c:pt idx="5">
                  <c:v>1.2765781307460491</c:v>
                </c:pt>
                <c:pt idx="6">
                  <c:v>1.243617524809506</c:v>
                </c:pt>
                <c:pt idx="7">
                  <c:v>1.1955933924734303</c:v>
                </c:pt>
                <c:pt idx="8">
                  <c:v>1.2706398616167287</c:v>
                </c:pt>
                <c:pt idx="9">
                  <c:v>1.2445346465284823</c:v>
                </c:pt>
                <c:pt idx="10">
                  <c:v>1.411565775293159</c:v>
                </c:pt>
                <c:pt idx="11">
                  <c:v>1.3839982510533717</c:v>
                </c:pt>
                <c:pt idx="12">
                  <c:v>1.4524186256870544</c:v>
                </c:pt>
                <c:pt idx="13">
                  <c:v>1.3216043326905871</c:v>
                </c:pt>
                <c:pt idx="14">
                  <c:v>1.5177491889477168</c:v>
                </c:pt>
                <c:pt idx="15">
                  <c:v>1.5221971622055226</c:v>
                </c:pt>
                <c:pt idx="16">
                  <c:v>1.6131730975016911</c:v>
                </c:pt>
                <c:pt idx="17">
                  <c:v>1.5254533726480657</c:v>
                </c:pt>
                <c:pt idx="18">
                  <c:v>1.3918745670012458</c:v>
                </c:pt>
                <c:pt idx="19">
                  <c:v>1.410653359769771</c:v>
                </c:pt>
                <c:pt idx="20">
                  <c:v>1.132944123081929</c:v>
                </c:pt>
                <c:pt idx="21">
                  <c:v>1.1537622974168946</c:v>
                </c:pt>
                <c:pt idx="22">
                  <c:v>1.056895263231056</c:v>
                </c:pt>
                <c:pt idx="23">
                  <c:v>1.1689084745904199</c:v>
                </c:pt>
                <c:pt idx="24">
                  <c:v>1.2969160006444862</c:v>
                </c:pt>
                <c:pt idx="25">
                  <c:v>1.402046581386537</c:v>
                </c:pt>
                <c:pt idx="26">
                  <c:v>1.4056647217816727</c:v>
                </c:pt>
                <c:pt idx="27">
                  <c:v>1.3303101012739178</c:v>
                </c:pt>
                <c:pt idx="28">
                  <c:v>1.4099464716170294</c:v>
                </c:pt>
                <c:pt idx="29">
                  <c:v>1.6032605998486273</c:v>
                </c:pt>
              </c:numCache>
            </c:numRef>
          </c:val>
          <c:extLst>
            <c:ext xmlns:c16="http://schemas.microsoft.com/office/drawing/2014/chart" uri="{C3380CC4-5D6E-409C-BE32-E72D297353CC}">
              <c16:uniqueId val="{00000000-BFB7-4DEF-95F7-020389F869BC}"/>
            </c:ext>
          </c:extLst>
        </c:ser>
        <c:ser>
          <c:idx val="1"/>
          <c:order val="1"/>
          <c:tx>
            <c:v>Private</c:v>
          </c:tx>
          <c:spPr>
            <a:solidFill>
              <a:srgbClr val="00FF00"/>
            </a:solidFill>
            <a:ln>
              <a:solidFill>
                <a:schemeClr val="tx1"/>
              </a:solidFill>
            </a:ln>
          </c:spPr>
          <c:invertIfNegative val="0"/>
          <c:cat>
            <c:numRef>
              <c:f>'Figure 5'!$Z$2:$Z$31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'Table 4'!$L$5:$L$34</c:f>
              <c:numCache>
                <c:formatCode>0.0</c:formatCode>
                <c:ptCount val="30"/>
                <c:pt idx="0">
                  <c:v>1.772132894611089</c:v>
                </c:pt>
                <c:pt idx="1">
                  <c:v>1.8106480705509387</c:v>
                </c:pt>
                <c:pt idx="2">
                  <c:v>1.7868069757192939</c:v>
                </c:pt>
                <c:pt idx="3">
                  <c:v>1.784254874675643</c:v>
                </c:pt>
                <c:pt idx="4">
                  <c:v>1.7983529747521176</c:v>
                </c:pt>
                <c:pt idx="5">
                  <c:v>1.7729393752630271</c:v>
                </c:pt>
                <c:pt idx="6">
                  <c:v>1.8020637901723415</c:v>
                </c:pt>
                <c:pt idx="7">
                  <c:v>1.7847151704910258</c:v>
                </c:pt>
                <c:pt idx="8">
                  <c:v>1.7966120297141674</c:v>
                </c:pt>
                <c:pt idx="9">
                  <c:v>1.8588432458779056</c:v>
                </c:pt>
                <c:pt idx="10">
                  <c:v>1.8458513454264545</c:v>
                </c:pt>
                <c:pt idx="11">
                  <c:v>1.9385330021002762</c:v>
                </c:pt>
                <c:pt idx="12">
                  <c:v>2.0988259978134929</c:v>
                </c:pt>
                <c:pt idx="13">
                  <c:v>2.0817449345123</c:v>
                </c:pt>
                <c:pt idx="14">
                  <c:v>2.1283597864214565</c:v>
                </c:pt>
                <c:pt idx="15">
                  <c:v>2.0736662084214084</c:v>
                </c:pt>
                <c:pt idx="16">
                  <c:v>1.9830027410990956</c:v>
                </c:pt>
                <c:pt idx="17">
                  <c:v>1.8137940357340836</c:v>
                </c:pt>
                <c:pt idx="18">
                  <c:v>1.7393813708889072</c:v>
                </c:pt>
                <c:pt idx="19">
                  <c:v>1.7689034747068531</c:v>
                </c:pt>
                <c:pt idx="20">
                  <c:v>1.5516377927565073</c:v>
                </c:pt>
                <c:pt idx="21">
                  <c:v>1.5806649630047009</c:v>
                </c:pt>
                <c:pt idx="22">
                  <c:v>1.5378877674498541</c:v>
                </c:pt>
                <c:pt idx="23">
                  <c:v>1.5379639602092363</c:v>
                </c:pt>
                <c:pt idx="24">
                  <c:v>1.4764407836251141</c:v>
                </c:pt>
                <c:pt idx="25">
                  <c:v>1.4994034566797523</c:v>
                </c:pt>
                <c:pt idx="26">
                  <c:v>1.4944748505214986</c:v>
                </c:pt>
                <c:pt idx="27">
                  <c:v>1.4662227854463377</c:v>
                </c:pt>
                <c:pt idx="28">
                  <c:v>1.5284613684916466</c:v>
                </c:pt>
                <c:pt idx="29">
                  <c:v>1.64642842919583</c:v>
                </c:pt>
              </c:numCache>
            </c:numRef>
          </c:val>
          <c:extLst>
            <c:ext xmlns:c16="http://schemas.microsoft.com/office/drawing/2014/chart" uri="{C3380CC4-5D6E-409C-BE32-E72D297353CC}">
              <c16:uniqueId val="{00000001-BFB7-4DEF-95F7-020389F869BC}"/>
            </c:ext>
          </c:extLst>
        </c:ser>
        <c:dLbls>
          <c:showLegendKey val="0"/>
          <c:showVal val="0"/>
          <c:showCatName val="0"/>
          <c:showSerName val="0"/>
          <c:showPercent val="0"/>
          <c:showBubbleSize val="0"/>
        </c:dLbls>
        <c:gapWidth val="150"/>
        <c:axId val="109588864"/>
        <c:axId val="109590784"/>
      </c:barChart>
      <c:catAx>
        <c:axId val="109588864"/>
        <c:scaling>
          <c:orientation val="minMax"/>
        </c:scaling>
        <c:delete val="0"/>
        <c:axPos val="b"/>
        <c:title>
          <c:tx>
            <c:rich>
              <a:bodyPr/>
              <a:lstStyle/>
              <a:p>
                <a:pPr>
                  <a:defRPr/>
                </a:pPr>
                <a:r>
                  <a:rPr lang="en-US"/>
                  <a:t>Year</a:t>
                </a:r>
              </a:p>
            </c:rich>
          </c:tx>
          <c:overlay val="0"/>
        </c:title>
        <c:numFmt formatCode="General" sourceLinked="1"/>
        <c:majorTickMark val="out"/>
        <c:minorTickMark val="none"/>
        <c:tickLblPos val="nextTo"/>
        <c:spPr>
          <a:ln>
            <a:solidFill>
              <a:schemeClr val="tx1"/>
            </a:solidFill>
          </a:ln>
        </c:spPr>
        <c:crossAx val="109590784"/>
        <c:crosses val="autoZero"/>
        <c:auto val="1"/>
        <c:lblAlgn val="ctr"/>
        <c:lblOffset val="100"/>
        <c:noMultiLvlLbl val="0"/>
      </c:catAx>
      <c:valAx>
        <c:axId val="109590784"/>
        <c:scaling>
          <c:orientation val="minMax"/>
        </c:scaling>
        <c:delete val="0"/>
        <c:axPos val="l"/>
        <c:title>
          <c:tx>
            <c:rich>
              <a:bodyPr rot="-5400000" vert="horz"/>
              <a:lstStyle/>
              <a:p>
                <a:pPr>
                  <a:defRPr/>
                </a:pPr>
                <a:r>
                  <a:rPr lang="en-US"/>
                  <a:t>Percentage (%)</a:t>
                </a:r>
              </a:p>
            </c:rich>
          </c:tx>
          <c:overlay val="0"/>
        </c:title>
        <c:numFmt formatCode="0.0" sourceLinked="1"/>
        <c:majorTickMark val="out"/>
        <c:minorTickMark val="none"/>
        <c:tickLblPos val="nextTo"/>
        <c:spPr>
          <a:ln>
            <a:solidFill>
              <a:schemeClr val="tx1"/>
            </a:solidFill>
          </a:ln>
        </c:spPr>
        <c:crossAx val="109588864"/>
        <c:crosses val="autoZero"/>
        <c:crossBetween val="between"/>
      </c:valAx>
    </c:plotArea>
    <c:legend>
      <c:legendPos val="b"/>
      <c:layout>
        <c:manualLayout>
          <c:xMode val="edge"/>
          <c:yMode val="edge"/>
          <c:x val="0.43501415729731302"/>
          <c:y val="0.938795745271361"/>
          <c:w val="0.18795312264932801"/>
          <c:h val="4.3105393977105298E-2"/>
        </c:manualLayout>
      </c:layout>
      <c:overlay val="0"/>
      <c:spPr>
        <a:ln>
          <a:solidFill>
            <a:schemeClr val="tx1"/>
          </a:solidFill>
        </a:ln>
      </c:spPr>
    </c:legend>
    <c:plotVisOnly val="1"/>
    <c:dispBlanksAs val="gap"/>
    <c:showDLblsOverMax val="0"/>
  </c:chart>
  <c:spPr>
    <a:noFill/>
    <a:ln>
      <a:noFill/>
    </a:ln>
  </c:spPr>
  <c:txPr>
    <a:bodyPr/>
    <a:lstStyle/>
    <a:p>
      <a:pPr>
        <a:defRPr>
          <a:latin typeface="Arial"/>
          <a:cs typeface="Arial"/>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Figure 6: Government current health expenditure</a:t>
            </a:r>
            <a:r>
              <a:rPr lang="en-US" sz="1000" baseline="0"/>
              <a:t> </a:t>
            </a:r>
            <a:r>
              <a:rPr lang="en-US" sz="1000"/>
              <a:t>by financing source (%), 1990–2019</a:t>
            </a:r>
          </a:p>
        </c:rich>
      </c:tx>
      <c:layout>
        <c:manualLayout>
          <c:xMode val="edge"/>
          <c:yMode val="edge"/>
          <c:x val="9.6882481388110599E-3"/>
          <c:y val="1.5836503157592101E-2"/>
        </c:manualLayout>
      </c:layout>
      <c:overlay val="1"/>
    </c:title>
    <c:autoTitleDeleted val="0"/>
    <c:plotArea>
      <c:layout>
        <c:manualLayout>
          <c:layoutTarget val="inner"/>
          <c:xMode val="edge"/>
          <c:yMode val="edge"/>
          <c:x val="7.0171877889464787E-2"/>
          <c:y val="7.2904115208670198E-2"/>
          <c:w val="0.89317961786210953"/>
          <c:h val="0.6623969065286448"/>
        </c:manualLayout>
      </c:layout>
      <c:barChart>
        <c:barDir val="col"/>
        <c:grouping val="stacked"/>
        <c:varyColors val="0"/>
        <c:ser>
          <c:idx val="0"/>
          <c:order val="0"/>
          <c:tx>
            <c:v>Central MOH</c:v>
          </c:tx>
          <c:spPr>
            <a:solidFill>
              <a:srgbClr val="0000FF"/>
            </a:solidFill>
          </c:spPr>
          <c:invertIfNegative val="0"/>
          <c:cat>
            <c:numRef>
              <c:f>'Figure 6'!$Z$2:$Z$31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'Table 5'!$C$5:$C$34</c:f>
              <c:numCache>
                <c:formatCode>_(* #,##0_);_(* \(#,##0\);_(* "-"??_);_(@_)</c:formatCode>
                <c:ptCount val="30"/>
                <c:pt idx="0">
                  <c:v>38.79507632463033</c:v>
                </c:pt>
                <c:pt idx="1">
                  <c:v>42.893194293667506</c:v>
                </c:pt>
                <c:pt idx="2">
                  <c:v>43.58583294587806</c:v>
                </c:pt>
                <c:pt idx="3">
                  <c:v>54.225930501288104</c:v>
                </c:pt>
                <c:pt idx="4">
                  <c:v>46.770163218815625</c:v>
                </c:pt>
                <c:pt idx="5">
                  <c:v>49.054204228818371</c:v>
                </c:pt>
                <c:pt idx="6">
                  <c:v>51.378038931439207</c:v>
                </c:pt>
                <c:pt idx="7">
                  <c:v>52.776300761302572</c:v>
                </c:pt>
                <c:pt idx="8">
                  <c:v>52.252632212844944</c:v>
                </c:pt>
                <c:pt idx="9">
                  <c:v>53.183958312115507</c:v>
                </c:pt>
                <c:pt idx="10">
                  <c:v>55.686434248145858</c:v>
                </c:pt>
                <c:pt idx="11">
                  <c:v>56.254979239659455</c:v>
                </c:pt>
                <c:pt idx="12">
                  <c:v>56.512982546742819</c:v>
                </c:pt>
                <c:pt idx="13">
                  <c:v>54.126019023225204</c:v>
                </c:pt>
                <c:pt idx="14">
                  <c:v>55.40299602307568</c:v>
                </c:pt>
                <c:pt idx="15">
                  <c:v>55.652613588550643</c:v>
                </c:pt>
                <c:pt idx="16">
                  <c:v>59.112451115956972</c:v>
                </c:pt>
                <c:pt idx="17">
                  <c:v>58.379778961373759</c:v>
                </c:pt>
                <c:pt idx="18">
                  <c:v>57.153290547952153</c:v>
                </c:pt>
                <c:pt idx="19">
                  <c:v>57.139614574616552</c:v>
                </c:pt>
                <c:pt idx="20">
                  <c:v>57.598043887807464</c:v>
                </c:pt>
                <c:pt idx="21">
                  <c:v>58.184188645367804</c:v>
                </c:pt>
                <c:pt idx="22">
                  <c:v>57.737845696898127</c:v>
                </c:pt>
                <c:pt idx="23">
                  <c:v>62.003413912103795</c:v>
                </c:pt>
                <c:pt idx="24">
                  <c:v>62.170924830367014</c:v>
                </c:pt>
                <c:pt idx="25">
                  <c:v>60.08152546350729</c:v>
                </c:pt>
                <c:pt idx="26">
                  <c:v>59.968446347965497</c:v>
                </c:pt>
                <c:pt idx="27">
                  <c:v>59.611389922670909</c:v>
                </c:pt>
                <c:pt idx="28">
                  <c:v>60.41068641300788</c:v>
                </c:pt>
                <c:pt idx="29">
                  <c:v>60.625761196325662</c:v>
                </c:pt>
              </c:numCache>
            </c:numRef>
          </c:val>
          <c:extLst>
            <c:ext xmlns:c16="http://schemas.microsoft.com/office/drawing/2014/chart" uri="{C3380CC4-5D6E-409C-BE32-E72D297353CC}">
              <c16:uniqueId val="{00000000-4F19-46C1-AFF2-F7D15D9CE29F}"/>
            </c:ext>
          </c:extLst>
        </c:ser>
        <c:ser>
          <c:idx val="1"/>
          <c:order val="1"/>
          <c:tx>
            <c:v>Provincial DOH's</c:v>
          </c:tx>
          <c:spPr>
            <a:solidFill>
              <a:srgbClr val="3366FF"/>
            </a:solidFill>
          </c:spPr>
          <c:invertIfNegative val="0"/>
          <c:cat>
            <c:numRef>
              <c:f>'Figure 6'!$Z$2:$Z$31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'Table 5'!$F$5:$F$34</c:f>
              <c:numCache>
                <c:formatCode>_(* #,##0_);_(* \(#,##0\);_(* "-"??_);_(@_)</c:formatCode>
                <c:ptCount val="30"/>
                <c:pt idx="0">
                  <c:v>47.425234278114466</c:v>
                </c:pt>
                <c:pt idx="1">
                  <c:v>44.371079740621497</c:v>
                </c:pt>
                <c:pt idx="2">
                  <c:v>43.081508477364501</c:v>
                </c:pt>
                <c:pt idx="3">
                  <c:v>33.97830259582512</c:v>
                </c:pt>
                <c:pt idx="4">
                  <c:v>41.101584720563878</c:v>
                </c:pt>
                <c:pt idx="5">
                  <c:v>38.810875629565921</c:v>
                </c:pt>
                <c:pt idx="6">
                  <c:v>37.00452824517852</c:v>
                </c:pt>
                <c:pt idx="7">
                  <c:v>35.816164149488294</c:v>
                </c:pt>
                <c:pt idx="8">
                  <c:v>36.09566298529257</c:v>
                </c:pt>
                <c:pt idx="9">
                  <c:v>35.258544687852385</c:v>
                </c:pt>
                <c:pt idx="10">
                  <c:v>33.241282115038068</c:v>
                </c:pt>
                <c:pt idx="11">
                  <c:v>33.535048103962943</c:v>
                </c:pt>
                <c:pt idx="12">
                  <c:v>33.825396103030926</c:v>
                </c:pt>
                <c:pt idx="13">
                  <c:v>35.611566786626241</c:v>
                </c:pt>
                <c:pt idx="14">
                  <c:v>34.320164593669489</c:v>
                </c:pt>
                <c:pt idx="15">
                  <c:v>35.251918265553805</c:v>
                </c:pt>
                <c:pt idx="16">
                  <c:v>33.927056514681013</c:v>
                </c:pt>
                <c:pt idx="17">
                  <c:v>34.655563657161998</c:v>
                </c:pt>
                <c:pt idx="18">
                  <c:v>35.183335575764332</c:v>
                </c:pt>
                <c:pt idx="19">
                  <c:v>35.421336813673832</c:v>
                </c:pt>
                <c:pt idx="20">
                  <c:v>35.22625453266263</c:v>
                </c:pt>
                <c:pt idx="21">
                  <c:v>34.447952217340834</c:v>
                </c:pt>
                <c:pt idx="22">
                  <c:v>34.069503519128389</c:v>
                </c:pt>
                <c:pt idx="23">
                  <c:v>31.319768495997792</c:v>
                </c:pt>
                <c:pt idx="24">
                  <c:v>30.787565956700977</c:v>
                </c:pt>
                <c:pt idx="25">
                  <c:v>31.35142263497174</c:v>
                </c:pt>
                <c:pt idx="26">
                  <c:v>32.029777393937358</c:v>
                </c:pt>
                <c:pt idx="27">
                  <c:v>32.671813620359508</c:v>
                </c:pt>
                <c:pt idx="28">
                  <c:v>31.532808054062926</c:v>
                </c:pt>
                <c:pt idx="29">
                  <c:v>31.322094838127551</c:v>
                </c:pt>
              </c:numCache>
            </c:numRef>
          </c:val>
          <c:extLst>
            <c:ext xmlns:c16="http://schemas.microsoft.com/office/drawing/2014/chart" uri="{C3380CC4-5D6E-409C-BE32-E72D297353CC}">
              <c16:uniqueId val="{00000001-4F19-46C1-AFF2-F7D15D9CE29F}"/>
            </c:ext>
          </c:extLst>
        </c:ser>
        <c:ser>
          <c:idx val="2"/>
          <c:order val="2"/>
          <c:tx>
            <c:v>Local governments</c:v>
          </c:tx>
          <c:spPr>
            <a:solidFill>
              <a:schemeClr val="accent1">
                <a:lumMod val="75000"/>
              </a:schemeClr>
            </a:solidFill>
          </c:spPr>
          <c:invertIfNegative val="0"/>
          <c:cat>
            <c:numRef>
              <c:f>'Figure 6'!$Z$2:$Z$31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'Table 5'!$I$5:$I$34</c:f>
              <c:numCache>
                <c:formatCode>_(* #,##0_);_(* \(#,##0\);_(* "-"??_);_(@_)</c:formatCode>
                <c:ptCount val="30"/>
                <c:pt idx="0">
                  <c:v>10.882309931630617</c:v>
                </c:pt>
                <c:pt idx="1">
                  <c:v>9.9028918408450579</c:v>
                </c:pt>
                <c:pt idx="2">
                  <c:v>8.7874063510346314</c:v>
                </c:pt>
                <c:pt idx="3">
                  <c:v>7.6687121376518688</c:v>
                </c:pt>
                <c:pt idx="4">
                  <c:v>7.0138934520882605</c:v>
                </c:pt>
                <c:pt idx="5">
                  <c:v>6.1614440495029097</c:v>
                </c:pt>
                <c:pt idx="6">
                  <c:v>5.7723621828853604</c:v>
                </c:pt>
                <c:pt idx="7">
                  <c:v>5.3520943110729071</c:v>
                </c:pt>
                <c:pt idx="8">
                  <c:v>4.9609121186313141</c:v>
                </c:pt>
                <c:pt idx="9">
                  <c:v>4.7307346330382316</c:v>
                </c:pt>
                <c:pt idx="10">
                  <c:v>3.8052564958916442</c:v>
                </c:pt>
                <c:pt idx="11">
                  <c:v>3.6848490339102793</c:v>
                </c:pt>
                <c:pt idx="12">
                  <c:v>3.7430793093896764</c:v>
                </c:pt>
                <c:pt idx="13">
                  <c:v>3.988385023755308</c:v>
                </c:pt>
                <c:pt idx="14">
                  <c:v>3.4050280264161876</c:v>
                </c:pt>
                <c:pt idx="15">
                  <c:v>3.4322485108128649</c:v>
                </c:pt>
                <c:pt idx="16">
                  <c:v>2.6765455495508621</c:v>
                </c:pt>
                <c:pt idx="17">
                  <c:v>2.7318531137185809</c:v>
                </c:pt>
                <c:pt idx="18">
                  <c:v>2.7731574911756254</c:v>
                </c:pt>
                <c:pt idx="19">
                  <c:v>2.7302014483413095</c:v>
                </c:pt>
                <c:pt idx="20">
                  <c:v>2.5757688510721723</c:v>
                </c:pt>
                <c:pt idx="21">
                  <c:v>2.4727072722199401</c:v>
                </c:pt>
                <c:pt idx="22">
                  <c:v>2.4713633781938538</c:v>
                </c:pt>
                <c:pt idx="23">
                  <c:v>2.4592730564079317</c:v>
                </c:pt>
                <c:pt idx="24">
                  <c:v>2.3062145806221186</c:v>
                </c:pt>
                <c:pt idx="25">
                  <c:v>2.4552764331146242</c:v>
                </c:pt>
                <c:pt idx="26">
                  <c:v>2.2759410314266213</c:v>
                </c:pt>
                <c:pt idx="27">
                  <c:v>2.1836297478727342</c:v>
                </c:pt>
                <c:pt idx="28">
                  <c:v>2.0782195226860658</c:v>
                </c:pt>
                <c:pt idx="29">
                  <c:v>2.0770944326023262</c:v>
                </c:pt>
              </c:numCache>
            </c:numRef>
          </c:val>
          <c:extLst>
            <c:ext xmlns:c16="http://schemas.microsoft.com/office/drawing/2014/chart" uri="{C3380CC4-5D6E-409C-BE32-E72D297353CC}">
              <c16:uniqueId val="{00000002-4F19-46C1-AFF2-F7D15D9CE29F}"/>
            </c:ext>
          </c:extLst>
        </c:ser>
        <c:ser>
          <c:idx val="3"/>
          <c:order val="3"/>
          <c:tx>
            <c:strRef>
              <c:f>'Table 5'!$K$3:$L$3</c:f>
              <c:strCache>
                <c:ptCount val="1"/>
                <c:pt idx="0">
                  <c:v>Other government ministries, departments and agencies</c:v>
                </c:pt>
              </c:strCache>
            </c:strRef>
          </c:tx>
          <c:spPr>
            <a:solidFill>
              <a:schemeClr val="tx2">
                <a:lumMod val="20000"/>
                <a:lumOff val="80000"/>
              </a:schemeClr>
            </a:solidFill>
          </c:spPr>
          <c:invertIfNegative val="0"/>
          <c:cat>
            <c:numRef>
              <c:f>'Figure 6'!$Z$2:$Z$31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'Table 5'!$L$5:$L$34</c:f>
              <c:numCache>
                <c:formatCode>_(* #,##0_);_(* \(#,##0\);_(* "-"??_);_(@_)</c:formatCode>
                <c:ptCount val="30"/>
                <c:pt idx="0">
                  <c:v>2.7151285787335517</c:v>
                </c:pt>
                <c:pt idx="1">
                  <c:v>2.6663671669859106</c:v>
                </c:pt>
                <c:pt idx="2">
                  <c:v>4.3602082853087181</c:v>
                </c:pt>
                <c:pt idx="3">
                  <c:v>3.9447567826518442</c:v>
                </c:pt>
                <c:pt idx="4">
                  <c:v>4.8621086693286815</c:v>
                </c:pt>
                <c:pt idx="5">
                  <c:v>5.2158768645133522</c:v>
                </c:pt>
                <c:pt idx="6">
                  <c:v>5.0488743728913139</c:v>
                </c:pt>
                <c:pt idx="7">
                  <c:v>5.2101496441280792</c:v>
                </c:pt>
                <c:pt idx="8">
                  <c:v>5.4542400925124523</c:v>
                </c:pt>
                <c:pt idx="9">
                  <c:v>5.3088857923473904</c:v>
                </c:pt>
                <c:pt idx="10">
                  <c:v>5.1956969832122173</c:v>
                </c:pt>
                <c:pt idx="11">
                  <c:v>3.835000766532537</c:v>
                </c:pt>
                <c:pt idx="12">
                  <c:v>3.6044484006072808</c:v>
                </c:pt>
                <c:pt idx="13">
                  <c:v>3.7234752024864988</c:v>
                </c:pt>
                <c:pt idx="14">
                  <c:v>4.0918719595220905</c:v>
                </c:pt>
                <c:pt idx="15">
                  <c:v>3.1746171078455894</c:v>
                </c:pt>
                <c:pt idx="16">
                  <c:v>2.7177688983165589</c:v>
                </c:pt>
                <c:pt idx="17">
                  <c:v>3.1244644183167032</c:v>
                </c:pt>
                <c:pt idx="18">
                  <c:v>3.5235246098110986</c:v>
                </c:pt>
                <c:pt idx="19">
                  <c:v>3.6477518342064488</c:v>
                </c:pt>
                <c:pt idx="20">
                  <c:v>3.351785512420157</c:v>
                </c:pt>
                <c:pt idx="21">
                  <c:v>3.7010443432695199</c:v>
                </c:pt>
                <c:pt idx="22">
                  <c:v>4.5909196835393224</c:v>
                </c:pt>
                <c:pt idx="23">
                  <c:v>3.5363795187784888</c:v>
                </c:pt>
                <c:pt idx="24">
                  <c:v>4.0737853818083023</c:v>
                </c:pt>
                <c:pt idx="25">
                  <c:v>5.4578099955591197</c:v>
                </c:pt>
                <c:pt idx="26">
                  <c:v>4.8540054567405448</c:v>
                </c:pt>
                <c:pt idx="27">
                  <c:v>4.6871706397087767</c:v>
                </c:pt>
                <c:pt idx="28">
                  <c:v>5.1578172614242428</c:v>
                </c:pt>
                <c:pt idx="29">
                  <c:v>5.1655166006195277</c:v>
                </c:pt>
              </c:numCache>
            </c:numRef>
          </c:val>
          <c:extLst>
            <c:ext xmlns:c16="http://schemas.microsoft.com/office/drawing/2014/chart" uri="{C3380CC4-5D6E-409C-BE32-E72D297353CC}">
              <c16:uniqueId val="{00000003-4F19-46C1-AFF2-F7D15D9CE29F}"/>
            </c:ext>
          </c:extLst>
        </c:ser>
        <c:ser>
          <c:idx val="4"/>
          <c:order val="4"/>
          <c:tx>
            <c:v>ETF and Suraksha</c:v>
          </c:tx>
          <c:spPr>
            <a:solidFill>
              <a:schemeClr val="bg1">
                <a:lumMod val="65000"/>
              </a:schemeClr>
            </a:solidFill>
          </c:spPr>
          <c:invertIfNegative val="0"/>
          <c:cat>
            <c:numRef>
              <c:f>'Figure 6'!$Z$2:$Z$31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'Table 5'!$O$5:$O$34</c:f>
              <c:numCache>
                <c:formatCode>_(* #,##0_);_(* \(#,##0\);_(* "-"??_);_(@_)</c:formatCode>
                <c:ptCount val="30"/>
                <c:pt idx="0">
                  <c:v>3.6935498864710788E-3</c:v>
                </c:pt>
                <c:pt idx="1">
                  <c:v>1.1690347864678097E-2</c:v>
                </c:pt>
                <c:pt idx="2">
                  <c:v>3.6996428997699636E-2</c:v>
                </c:pt>
                <c:pt idx="3">
                  <c:v>1.6221233729426077E-2</c:v>
                </c:pt>
                <c:pt idx="4">
                  <c:v>5.1422209172979932E-2</c:v>
                </c:pt>
                <c:pt idx="5">
                  <c:v>0.11421021789632205</c:v>
                </c:pt>
                <c:pt idx="6">
                  <c:v>8.6829996129554554E-2</c:v>
                </c:pt>
                <c:pt idx="7">
                  <c:v>0.14158542825694015</c:v>
                </c:pt>
                <c:pt idx="8">
                  <c:v>0.19139344940077388</c:v>
                </c:pt>
                <c:pt idx="9">
                  <c:v>0.30229340115785036</c:v>
                </c:pt>
                <c:pt idx="10">
                  <c:v>0.32662829117246078</c:v>
                </c:pt>
                <c:pt idx="11">
                  <c:v>0.51850569959430104</c:v>
                </c:pt>
                <c:pt idx="12">
                  <c:v>0.34001299604520374</c:v>
                </c:pt>
                <c:pt idx="13">
                  <c:v>0.30045131894255267</c:v>
                </c:pt>
                <c:pt idx="14">
                  <c:v>0.27485354261731659</c:v>
                </c:pt>
                <c:pt idx="15">
                  <c:v>0.20127574849038185</c:v>
                </c:pt>
                <c:pt idx="16">
                  <c:v>6.4277604305598021E-2</c:v>
                </c:pt>
                <c:pt idx="17">
                  <c:v>8.3875487102620105E-2</c:v>
                </c:pt>
                <c:pt idx="18">
                  <c:v>8.3921457372304761E-2</c:v>
                </c:pt>
                <c:pt idx="19">
                  <c:v>0.11123043700836066</c:v>
                </c:pt>
                <c:pt idx="20">
                  <c:v>0.11564851759033873</c:v>
                </c:pt>
                <c:pt idx="21">
                  <c:v>0.10431698839882819</c:v>
                </c:pt>
                <c:pt idx="22">
                  <c:v>8.5452862531674403E-2</c:v>
                </c:pt>
                <c:pt idx="23">
                  <c:v>8.2901693393933953E-2</c:v>
                </c:pt>
                <c:pt idx="24">
                  <c:v>6.1664549076000837E-2</c:v>
                </c:pt>
                <c:pt idx="25">
                  <c:v>7.2028253696101552E-2</c:v>
                </c:pt>
                <c:pt idx="26">
                  <c:v>0.11478982158514864</c:v>
                </c:pt>
                <c:pt idx="27">
                  <c:v>9.0166610849696557E-2</c:v>
                </c:pt>
                <c:pt idx="28">
                  <c:v>0.26503255410734733</c:v>
                </c:pt>
                <c:pt idx="29">
                  <c:v>0.26488907287486468</c:v>
                </c:pt>
              </c:numCache>
            </c:numRef>
          </c:val>
          <c:extLst>
            <c:ext xmlns:c16="http://schemas.microsoft.com/office/drawing/2014/chart" uri="{C3380CC4-5D6E-409C-BE32-E72D297353CC}">
              <c16:uniqueId val="{00000004-4F19-46C1-AFF2-F7D15D9CE29F}"/>
            </c:ext>
          </c:extLst>
        </c:ser>
        <c:ser>
          <c:idx val="5"/>
          <c:order val="5"/>
          <c:tx>
            <c:strRef>
              <c:f>'Table 5'!$Q$3:$R$3</c:f>
              <c:strCache>
                <c:ptCount val="1"/>
                <c:pt idx="0">
                  <c:v>President's Fund</c:v>
                </c:pt>
              </c:strCache>
            </c:strRef>
          </c:tx>
          <c:spPr>
            <a:solidFill>
              <a:schemeClr val="tx1"/>
            </a:solidFill>
          </c:spPr>
          <c:invertIfNegative val="0"/>
          <c:cat>
            <c:numRef>
              <c:f>'Figure 6'!$Z$2:$Z$31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'Table 5'!$R$5:$R$34</c:f>
              <c:numCache>
                <c:formatCode>_(* #,##0_);_(* \(#,##0\);_(* "-"??_);_(@_)</c:formatCode>
                <c:ptCount val="30"/>
                <c:pt idx="0">
                  <c:v>0.17855733700456833</c:v>
                </c:pt>
                <c:pt idx="1">
                  <c:v>0.15477661001533677</c:v>
                </c:pt>
                <c:pt idx="2">
                  <c:v>0.1480475114163935</c:v>
                </c:pt>
                <c:pt idx="3">
                  <c:v>0.16607674885363896</c:v>
                </c:pt>
                <c:pt idx="4">
                  <c:v>0.2008277300305682</c:v>
                </c:pt>
                <c:pt idx="5">
                  <c:v>0.64338900970311841</c:v>
                </c:pt>
                <c:pt idx="6">
                  <c:v>0.70936627147603937</c:v>
                </c:pt>
                <c:pt idx="7">
                  <c:v>0.70370570575119684</c:v>
                </c:pt>
                <c:pt idx="8">
                  <c:v>1.0451591413179371</c:v>
                </c:pt>
                <c:pt idx="9">
                  <c:v>1.2155831734886389</c:v>
                </c:pt>
                <c:pt idx="10">
                  <c:v>1.7447018665397658</c:v>
                </c:pt>
                <c:pt idx="11">
                  <c:v>2.1716171563404911</c:v>
                </c:pt>
                <c:pt idx="12">
                  <c:v>1.9740806441840963</c:v>
                </c:pt>
                <c:pt idx="13">
                  <c:v>2.2501026449642012</c:v>
                </c:pt>
                <c:pt idx="14">
                  <c:v>2.5050858546992463</c:v>
                </c:pt>
                <c:pt idx="15">
                  <c:v>2.2873267787466993</c:v>
                </c:pt>
                <c:pt idx="16">
                  <c:v>1.5019003171890135</c:v>
                </c:pt>
                <c:pt idx="17">
                  <c:v>1.0244643623263334</c:v>
                </c:pt>
                <c:pt idx="18">
                  <c:v>1.282770317924484</c:v>
                </c:pt>
                <c:pt idx="19">
                  <c:v>0.94986489215350889</c:v>
                </c:pt>
                <c:pt idx="20">
                  <c:v>1.132498698447258</c:v>
                </c:pt>
                <c:pt idx="21">
                  <c:v>1.0897905334030851</c:v>
                </c:pt>
                <c:pt idx="22">
                  <c:v>1.0449148597086391</c:v>
                </c:pt>
                <c:pt idx="23">
                  <c:v>0.59826332331804977</c:v>
                </c:pt>
                <c:pt idx="24">
                  <c:v>0.5998447014256123</c:v>
                </c:pt>
                <c:pt idx="25">
                  <c:v>0.5819372191511184</c:v>
                </c:pt>
                <c:pt idx="26">
                  <c:v>0.75703994834480559</c:v>
                </c:pt>
                <c:pt idx="27">
                  <c:v>0.75582945853836647</c:v>
                </c:pt>
                <c:pt idx="28">
                  <c:v>0.55543619471154526</c:v>
                </c:pt>
                <c:pt idx="29">
                  <c:v>0.544643859450055</c:v>
                </c:pt>
              </c:numCache>
            </c:numRef>
          </c:val>
          <c:extLst>
            <c:ext xmlns:c16="http://schemas.microsoft.com/office/drawing/2014/chart" uri="{C3380CC4-5D6E-409C-BE32-E72D297353CC}">
              <c16:uniqueId val="{00000005-4F19-46C1-AFF2-F7D15D9CE29F}"/>
            </c:ext>
          </c:extLst>
        </c:ser>
        <c:dLbls>
          <c:showLegendKey val="0"/>
          <c:showVal val="0"/>
          <c:showCatName val="0"/>
          <c:showSerName val="0"/>
          <c:showPercent val="0"/>
          <c:showBubbleSize val="0"/>
        </c:dLbls>
        <c:gapWidth val="150"/>
        <c:overlap val="100"/>
        <c:axId val="123266560"/>
        <c:axId val="123268480"/>
      </c:barChart>
      <c:catAx>
        <c:axId val="123266560"/>
        <c:scaling>
          <c:orientation val="minMax"/>
        </c:scaling>
        <c:delete val="0"/>
        <c:axPos val="b"/>
        <c:title>
          <c:tx>
            <c:rich>
              <a:bodyPr/>
              <a:lstStyle/>
              <a:p>
                <a:pPr>
                  <a:defRPr/>
                </a:pPr>
                <a:r>
                  <a:rPr lang="en-US"/>
                  <a:t>Year</a:t>
                </a:r>
              </a:p>
            </c:rich>
          </c:tx>
          <c:layout>
            <c:manualLayout>
              <c:xMode val="edge"/>
              <c:yMode val="edge"/>
              <c:x val="0.47177191498911913"/>
              <c:y val="0.79880223074096512"/>
            </c:manualLayout>
          </c:layout>
          <c:overlay val="0"/>
        </c:title>
        <c:numFmt formatCode="General" sourceLinked="1"/>
        <c:majorTickMark val="out"/>
        <c:minorTickMark val="none"/>
        <c:tickLblPos val="nextTo"/>
        <c:spPr>
          <a:ln>
            <a:solidFill>
              <a:schemeClr val="tx1"/>
            </a:solidFill>
          </a:ln>
        </c:spPr>
        <c:crossAx val="123268480"/>
        <c:crosses val="autoZero"/>
        <c:auto val="1"/>
        <c:lblAlgn val="ctr"/>
        <c:lblOffset val="100"/>
        <c:noMultiLvlLbl val="0"/>
      </c:catAx>
      <c:valAx>
        <c:axId val="123268480"/>
        <c:scaling>
          <c:orientation val="minMax"/>
          <c:max val="100"/>
          <c:min val="0"/>
        </c:scaling>
        <c:delete val="0"/>
        <c:axPos val="l"/>
        <c:title>
          <c:tx>
            <c:rich>
              <a:bodyPr rot="-5400000" vert="horz"/>
              <a:lstStyle/>
              <a:p>
                <a:pPr>
                  <a:defRPr/>
                </a:pPr>
                <a:r>
                  <a:rPr lang="en-US"/>
                  <a:t>Percentage  (%)</a:t>
                </a:r>
              </a:p>
            </c:rich>
          </c:tx>
          <c:overlay val="0"/>
        </c:title>
        <c:numFmt formatCode="_(* #,##0_);_(* \(#,##0\);_(* &quot;-&quot;??_);_(@_)" sourceLinked="1"/>
        <c:majorTickMark val="out"/>
        <c:minorTickMark val="none"/>
        <c:tickLblPos val="nextTo"/>
        <c:spPr>
          <a:ln>
            <a:solidFill>
              <a:schemeClr val="tx1"/>
            </a:solidFill>
          </a:ln>
        </c:spPr>
        <c:crossAx val="123266560"/>
        <c:crosses val="autoZero"/>
        <c:crossBetween val="between"/>
      </c:valAx>
    </c:plotArea>
    <c:legend>
      <c:legendPos val="b"/>
      <c:layout>
        <c:manualLayout>
          <c:xMode val="edge"/>
          <c:yMode val="edge"/>
          <c:x val="0.10610044043762941"/>
          <c:y val="0.83302617902097453"/>
          <c:w val="0.70226568390750965"/>
          <c:h val="0.15799514692062414"/>
        </c:manualLayout>
      </c:layout>
      <c:overlay val="0"/>
      <c:spPr>
        <a:ln>
          <a:solidFill>
            <a:schemeClr val="tx1"/>
          </a:solidFill>
        </a:ln>
      </c:spPr>
    </c:legend>
    <c:plotVisOnly val="1"/>
    <c:dispBlanksAs val="gap"/>
    <c:showDLblsOverMax val="0"/>
  </c:chart>
  <c:spPr>
    <a:noFill/>
    <a:ln>
      <a:noFill/>
    </a:ln>
  </c:spPr>
  <c:txPr>
    <a:bodyPr/>
    <a:lstStyle/>
    <a:p>
      <a:pPr>
        <a:defRPr>
          <a:latin typeface="Arial"/>
          <a:cs typeface="Arial"/>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Figure</a:t>
            </a:r>
            <a:r>
              <a:rPr lang="en-US" sz="1000" baseline="0"/>
              <a:t> 7: Government current health expenditure by financing source (%), 2018</a:t>
            </a:r>
            <a:endParaRPr lang="en-US" sz="1000"/>
          </a:p>
        </c:rich>
      </c:tx>
      <c:layout>
        <c:manualLayout>
          <c:xMode val="edge"/>
          <c:yMode val="edge"/>
          <c:x val="1.31853962434464E-2"/>
          <c:y val="6.78707278182518E-3"/>
        </c:manualLayout>
      </c:layout>
      <c:overlay val="0"/>
    </c:title>
    <c:autoTitleDeleted val="0"/>
    <c:plotArea>
      <c:layout>
        <c:manualLayout>
          <c:layoutTarget val="inner"/>
          <c:xMode val="edge"/>
          <c:yMode val="edge"/>
          <c:x val="0.25244433316110543"/>
          <c:y val="0.18762080099699768"/>
          <c:w val="0.55921499377152151"/>
          <c:h val="0.73645612643743275"/>
        </c:manualLayout>
      </c:layout>
      <c:doughnutChart>
        <c:varyColors val="1"/>
        <c:ser>
          <c:idx val="0"/>
          <c:order val="0"/>
          <c:dPt>
            <c:idx val="0"/>
            <c:bubble3D val="0"/>
            <c:spPr>
              <a:solidFill>
                <a:srgbClr val="0000FF"/>
              </a:solidFill>
            </c:spPr>
            <c:extLst>
              <c:ext xmlns:c16="http://schemas.microsoft.com/office/drawing/2014/chart" uri="{C3380CC4-5D6E-409C-BE32-E72D297353CC}">
                <c16:uniqueId val="{00000000-B34A-4D93-A2C1-8ABCCA87CE39}"/>
              </c:ext>
            </c:extLst>
          </c:dPt>
          <c:dPt>
            <c:idx val="1"/>
            <c:bubble3D val="0"/>
            <c:spPr>
              <a:solidFill>
                <a:srgbClr val="3366FF"/>
              </a:solidFill>
            </c:spPr>
            <c:extLst>
              <c:ext xmlns:c16="http://schemas.microsoft.com/office/drawing/2014/chart" uri="{C3380CC4-5D6E-409C-BE32-E72D297353CC}">
                <c16:uniqueId val="{00000001-B34A-4D93-A2C1-8ABCCA87CE39}"/>
              </c:ext>
            </c:extLst>
          </c:dPt>
          <c:dPt>
            <c:idx val="2"/>
            <c:bubble3D val="0"/>
            <c:spPr>
              <a:solidFill>
                <a:schemeClr val="accent1">
                  <a:lumMod val="75000"/>
                </a:schemeClr>
              </a:solidFill>
            </c:spPr>
            <c:extLst>
              <c:ext xmlns:c16="http://schemas.microsoft.com/office/drawing/2014/chart" uri="{C3380CC4-5D6E-409C-BE32-E72D297353CC}">
                <c16:uniqueId val="{00000002-B34A-4D93-A2C1-8ABCCA87CE39}"/>
              </c:ext>
            </c:extLst>
          </c:dPt>
          <c:dPt>
            <c:idx val="3"/>
            <c:bubble3D val="0"/>
            <c:spPr>
              <a:solidFill>
                <a:schemeClr val="tx2">
                  <a:lumMod val="20000"/>
                  <a:lumOff val="80000"/>
                </a:schemeClr>
              </a:solidFill>
            </c:spPr>
            <c:extLst>
              <c:ext xmlns:c16="http://schemas.microsoft.com/office/drawing/2014/chart" uri="{C3380CC4-5D6E-409C-BE32-E72D297353CC}">
                <c16:uniqueId val="{00000003-B34A-4D93-A2C1-8ABCCA87CE39}"/>
              </c:ext>
            </c:extLst>
          </c:dPt>
          <c:dPt>
            <c:idx val="4"/>
            <c:bubble3D val="0"/>
            <c:spPr>
              <a:solidFill>
                <a:schemeClr val="bg1">
                  <a:lumMod val="65000"/>
                </a:schemeClr>
              </a:solidFill>
            </c:spPr>
            <c:extLst>
              <c:ext xmlns:c16="http://schemas.microsoft.com/office/drawing/2014/chart" uri="{C3380CC4-5D6E-409C-BE32-E72D297353CC}">
                <c16:uniqueId val="{00000009-B3F4-42E6-BC05-BA61D711E549}"/>
              </c:ext>
            </c:extLst>
          </c:dPt>
          <c:dPt>
            <c:idx val="5"/>
            <c:bubble3D val="0"/>
            <c:spPr>
              <a:solidFill>
                <a:schemeClr val="tx1"/>
              </a:solidFill>
            </c:spPr>
            <c:extLst>
              <c:ext xmlns:c16="http://schemas.microsoft.com/office/drawing/2014/chart" uri="{C3380CC4-5D6E-409C-BE32-E72D297353CC}">
                <c16:uniqueId val="{00000005-B34A-4D93-A2C1-8ABCCA87CE39}"/>
              </c:ext>
            </c:extLst>
          </c:dPt>
          <c:dLbls>
            <c:dLbl>
              <c:idx val="0"/>
              <c:layout>
                <c:manualLayout>
                  <c:x val="0.15811763924692843"/>
                  <c:y val="-3.021582665346792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34A-4D93-A2C1-8ABCCA87CE39}"/>
                </c:ext>
              </c:extLst>
            </c:dLbl>
            <c:dLbl>
              <c:idx val="1"/>
              <c:layout>
                <c:manualLayout>
                  <c:x val="-0.154969677747929"/>
                  <c:y val="2.331463962688117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34A-4D93-A2C1-8ABCCA87CE39}"/>
                </c:ext>
              </c:extLst>
            </c:dLbl>
            <c:dLbl>
              <c:idx val="2"/>
              <c:layout>
                <c:manualLayout>
                  <c:x val="-0.13676456924852204"/>
                  <c:y val="-7.996450084027266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34A-4D93-A2C1-8ABCCA87CE39}"/>
                </c:ext>
              </c:extLst>
            </c:dLbl>
            <c:dLbl>
              <c:idx val="3"/>
              <c:layout>
                <c:manualLayout>
                  <c:x val="-6.933397721042163E-2"/>
                  <c:y val="-0.1571085179100813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34A-4D93-A2C1-8ABCCA87CE39}"/>
                </c:ext>
              </c:extLst>
            </c:dLbl>
            <c:dLbl>
              <c:idx val="4"/>
              <c:layout>
                <c:manualLayout>
                  <c:x val="8.0471827318588401E-2"/>
                  <c:y val="-0.17174795596593592"/>
                </c:manualLayout>
              </c:layout>
              <c:tx>
                <c:rich>
                  <a:bodyPr wrap="square" lIns="38100" tIns="19050" rIns="38100" bIns="19050" anchor="ctr">
                    <a:noAutofit/>
                  </a:bodyPr>
                  <a:lstStyle/>
                  <a:p>
                    <a:pPr>
                      <a:defRPr/>
                    </a:pPr>
                    <a:r>
                      <a:rPr lang="en-US"/>
                      <a:t>ETF and Suraksha
0%</a:t>
                    </a:r>
                  </a:p>
                </c:rich>
              </c:tx>
              <c:spPr>
                <a:noFill/>
                <a:ln>
                  <a:noFill/>
                </a:ln>
                <a:effectLst/>
              </c:spPr>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9-B3F4-42E6-BC05-BA61D711E549}"/>
                </c:ext>
              </c:extLst>
            </c:dLbl>
            <c:dLbl>
              <c:idx val="5"/>
              <c:layout>
                <c:manualLayout>
                  <c:x val="8.9847379336133668E-2"/>
                  <c:y val="-0.10314582979285861"/>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34A-4D93-A2C1-8ABCCA87CE39}"/>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('Table 5'!$B$3,'Table 5'!$E$3,'Table 5'!$H$3,'Table 5'!$K$3,'Table 5'!$N$3,'Table 5'!$Q$3)</c:f>
              <c:strCache>
                <c:ptCount val="6"/>
                <c:pt idx="0">
                  <c:v>Central MOH</c:v>
                </c:pt>
                <c:pt idx="1">
                  <c:v>Provincial DOHs</c:v>
                </c:pt>
                <c:pt idx="2">
                  <c:v>Local governments</c:v>
                </c:pt>
                <c:pt idx="3">
                  <c:v>Other government ministries, departments and agencies</c:v>
                </c:pt>
                <c:pt idx="4">
                  <c:v>ETF and Suraksha(a)</c:v>
                </c:pt>
                <c:pt idx="5">
                  <c:v>President's Fund</c:v>
                </c:pt>
              </c:strCache>
            </c:strRef>
          </c:cat>
          <c:val>
            <c:numRef>
              <c:f>('Table 5'!$C$33,'Table 5'!$F$33,'Table 5'!$I$33,'Table 5'!$L$33,'Table 5'!$O$33,'Table 5'!$R$33)</c:f>
              <c:numCache>
                <c:formatCode>_(* #,##0_);_(* \(#,##0\);_(* "-"??_);_(@_)</c:formatCode>
                <c:ptCount val="6"/>
                <c:pt idx="0">
                  <c:v>60.41068641300788</c:v>
                </c:pt>
                <c:pt idx="1">
                  <c:v>31.532808054062926</c:v>
                </c:pt>
                <c:pt idx="2">
                  <c:v>2.0782195226860658</c:v>
                </c:pt>
                <c:pt idx="3">
                  <c:v>5.1578172614242428</c:v>
                </c:pt>
                <c:pt idx="4">
                  <c:v>0.26503255410734733</c:v>
                </c:pt>
                <c:pt idx="5">
                  <c:v>0.55543619471154526</c:v>
                </c:pt>
              </c:numCache>
            </c:numRef>
          </c:val>
          <c:extLst>
            <c:ext xmlns:c16="http://schemas.microsoft.com/office/drawing/2014/chart" uri="{C3380CC4-5D6E-409C-BE32-E72D297353CC}">
              <c16:uniqueId val="{00000006-B34A-4D93-A2C1-8ABCCA87CE39}"/>
            </c:ext>
          </c:extLst>
        </c:ser>
        <c:dLbls>
          <c:showLegendKey val="0"/>
          <c:showVal val="0"/>
          <c:showCatName val="0"/>
          <c:showSerName val="0"/>
          <c:showPercent val="0"/>
          <c:showBubbleSize val="0"/>
          <c:showLeaderLines val="1"/>
        </c:dLbls>
        <c:firstSliceAng val="0"/>
        <c:holeSize val="50"/>
      </c:doughnutChart>
    </c:plotArea>
    <c:plotVisOnly val="1"/>
    <c:dispBlanksAs val="zero"/>
    <c:showDLblsOverMax val="0"/>
  </c:chart>
  <c:spPr>
    <a:noFill/>
    <a:ln>
      <a:noFill/>
    </a:ln>
  </c:spPr>
  <c:txPr>
    <a:bodyPr/>
    <a:lstStyle/>
    <a:p>
      <a:pPr>
        <a:defRPr>
          <a:latin typeface="Arial"/>
          <a:cs typeface="Arial"/>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Figure  8: Private current health expenditure by financing source (%), 1990–2019</a:t>
            </a:r>
          </a:p>
        </c:rich>
      </c:tx>
      <c:layout>
        <c:manualLayout>
          <c:xMode val="edge"/>
          <c:yMode val="edge"/>
          <c:x val="1.32858365284359E-2"/>
          <c:y val="1.35741455636504E-2"/>
        </c:manualLayout>
      </c:layout>
      <c:overlay val="0"/>
    </c:title>
    <c:autoTitleDeleted val="0"/>
    <c:plotArea>
      <c:layout/>
      <c:barChart>
        <c:barDir val="col"/>
        <c:grouping val="stacked"/>
        <c:varyColors val="0"/>
        <c:ser>
          <c:idx val="0"/>
          <c:order val="0"/>
          <c:tx>
            <c:strRef>
              <c:f>'Table 6'!$B$3:$C$3</c:f>
              <c:strCache>
                <c:ptCount val="1"/>
                <c:pt idx="0">
                  <c:v>Employers</c:v>
                </c:pt>
              </c:strCache>
            </c:strRef>
          </c:tx>
          <c:spPr>
            <a:solidFill>
              <a:srgbClr val="0000FF"/>
            </a:solidFill>
          </c:spPr>
          <c:invertIfNegative val="0"/>
          <c:cat>
            <c:numRef>
              <c:f>'Figure 8'!$Z$2:$Z$31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'Table 6'!$C$5:$C$34</c:f>
              <c:numCache>
                <c:formatCode>_-* #,##0_-;\-* #,##0_-;_-* "-"??_-;_-@_-</c:formatCode>
                <c:ptCount val="30"/>
                <c:pt idx="0">
                  <c:v>7.6276654524371557</c:v>
                </c:pt>
                <c:pt idx="1">
                  <c:v>7.3306215847499763</c:v>
                </c:pt>
                <c:pt idx="2">
                  <c:v>7.2781307547639456</c:v>
                </c:pt>
                <c:pt idx="3">
                  <c:v>7.2301458321677634</c:v>
                </c:pt>
                <c:pt idx="4">
                  <c:v>7.0528455536953336</c:v>
                </c:pt>
                <c:pt idx="5">
                  <c:v>7.0971938178487202</c:v>
                </c:pt>
                <c:pt idx="6">
                  <c:v>6.793541641870747</c:v>
                </c:pt>
                <c:pt idx="7">
                  <c:v>6.5018359238339087</c:v>
                </c:pt>
                <c:pt idx="8">
                  <c:v>6.4293078731846025</c:v>
                </c:pt>
                <c:pt idx="9">
                  <c:v>7.5925164384231314</c:v>
                </c:pt>
                <c:pt idx="10">
                  <c:v>7.5406553319317746</c:v>
                </c:pt>
                <c:pt idx="11">
                  <c:v>7.2611044359471029</c:v>
                </c:pt>
                <c:pt idx="12">
                  <c:v>5.9382824166932702</c:v>
                </c:pt>
                <c:pt idx="13">
                  <c:v>5.606448482137524</c:v>
                </c:pt>
                <c:pt idx="14">
                  <c:v>5.4367239539682126</c:v>
                </c:pt>
                <c:pt idx="15">
                  <c:v>5.3573792999824841</c:v>
                </c:pt>
                <c:pt idx="16">
                  <c:v>5.6968026351192114</c:v>
                </c:pt>
                <c:pt idx="17">
                  <c:v>6.6095932929924563</c:v>
                </c:pt>
                <c:pt idx="18">
                  <c:v>7.216413128864148</c:v>
                </c:pt>
                <c:pt idx="19">
                  <c:v>7.4138565890939576</c:v>
                </c:pt>
                <c:pt idx="20">
                  <c:v>8.1775411794460364</c:v>
                </c:pt>
                <c:pt idx="21">
                  <c:v>8.2505251288669559</c:v>
                </c:pt>
                <c:pt idx="22">
                  <c:v>7.9415017105460768</c:v>
                </c:pt>
                <c:pt idx="23">
                  <c:v>8.0582813634620045</c:v>
                </c:pt>
                <c:pt idx="24">
                  <c:v>8.2813300831389416</c:v>
                </c:pt>
                <c:pt idx="25">
                  <c:v>8.2517068497652009</c:v>
                </c:pt>
                <c:pt idx="26">
                  <c:v>8.2643368548306864</c:v>
                </c:pt>
                <c:pt idx="27">
                  <c:v>8.7280185883611789</c:v>
                </c:pt>
                <c:pt idx="28">
                  <c:v>8.7744207239499286</c:v>
                </c:pt>
                <c:pt idx="29">
                  <c:v>9.0255241394042969</c:v>
                </c:pt>
              </c:numCache>
            </c:numRef>
          </c:val>
          <c:extLst>
            <c:ext xmlns:c16="http://schemas.microsoft.com/office/drawing/2014/chart" uri="{C3380CC4-5D6E-409C-BE32-E72D297353CC}">
              <c16:uniqueId val="{00000000-551C-4A57-A47E-4A934BEED187}"/>
            </c:ext>
          </c:extLst>
        </c:ser>
        <c:ser>
          <c:idx val="1"/>
          <c:order val="1"/>
          <c:tx>
            <c:strRef>
              <c:f>'Table 6'!$E$3:$F$3</c:f>
              <c:strCache>
                <c:ptCount val="1"/>
                <c:pt idx="0">
                  <c:v>Insurance</c:v>
                </c:pt>
              </c:strCache>
            </c:strRef>
          </c:tx>
          <c:spPr>
            <a:solidFill>
              <a:srgbClr val="3366FF"/>
            </a:solidFill>
          </c:spPr>
          <c:invertIfNegative val="0"/>
          <c:cat>
            <c:numRef>
              <c:f>'Figure 8'!$Z$2:$Z$31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'Table 6'!$F$5:$F$34</c:f>
              <c:numCache>
                <c:formatCode>_-* #,##0_-;\-* #,##0_-;_-* "-"??_-;_-@_-</c:formatCode>
                <c:ptCount val="30"/>
                <c:pt idx="0">
                  <c:v>0.84399192578697024</c:v>
                </c:pt>
                <c:pt idx="1">
                  <c:v>0.79193189240627693</c:v>
                </c:pt>
                <c:pt idx="2">
                  <c:v>0.96446134006850492</c:v>
                </c:pt>
                <c:pt idx="3">
                  <c:v>1.0372669895709978</c:v>
                </c:pt>
                <c:pt idx="4">
                  <c:v>1.1553757082653786</c:v>
                </c:pt>
                <c:pt idx="5">
                  <c:v>1.3501640251592837</c:v>
                </c:pt>
                <c:pt idx="6">
                  <c:v>1.3176136267846448</c:v>
                </c:pt>
                <c:pt idx="7">
                  <c:v>2.2077047614059113</c:v>
                </c:pt>
                <c:pt idx="8">
                  <c:v>1.8865281333359636</c:v>
                </c:pt>
                <c:pt idx="9">
                  <c:v>2.4561634650377928</c:v>
                </c:pt>
                <c:pt idx="10">
                  <c:v>2.9775957360691692</c:v>
                </c:pt>
                <c:pt idx="11">
                  <c:v>2.6999380021047559</c:v>
                </c:pt>
                <c:pt idx="12">
                  <c:v>2.6395152089192178</c:v>
                </c:pt>
                <c:pt idx="13">
                  <c:v>2.7430103283915135</c:v>
                </c:pt>
                <c:pt idx="14">
                  <c:v>3.1842212030804182</c:v>
                </c:pt>
                <c:pt idx="15">
                  <c:v>3.5385725853278012</c:v>
                </c:pt>
                <c:pt idx="16">
                  <c:v>4.2665226041944271</c:v>
                </c:pt>
                <c:pt idx="17">
                  <c:v>4.7045418648280179</c:v>
                </c:pt>
                <c:pt idx="18">
                  <c:v>4.6807837396029859</c:v>
                </c:pt>
                <c:pt idx="19">
                  <c:v>5.0425897646316225</c:v>
                </c:pt>
                <c:pt idx="20">
                  <c:v>4.8524115924600357</c:v>
                </c:pt>
                <c:pt idx="21">
                  <c:v>4.6432568510139651</c:v>
                </c:pt>
                <c:pt idx="22">
                  <c:v>4.5949832273017526</c:v>
                </c:pt>
                <c:pt idx="23">
                  <c:v>4.561782154629106</c:v>
                </c:pt>
                <c:pt idx="24">
                  <c:v>4.9776030257036661</c:v>
                </c:pt>
                <c:pt idx="25">
                  <c:v>5.5097131625705051</c:v>
                </c:pt>
                <c:pt idx="26">
                  <c:v>6.3734234233037048</c:v>
                </c:pt>
                <c:pt idx="27">
                  <c:v>7.5492436823963986</c:v>
                </c:pt>
                <c:pt idx="28">
                  <c:v>8.57093036979518</c:v>
                </c:pt>
                <c:pt idx="29">
                  <c:v>10.023743629455566</c:v>
                </c:pt>
              </c:numCache>
            </c:numRef>
          </c:val>
          <c:extLst>
            <c:ext xmlns:c16="http://schemas.microsoft.com/office/drawing/2014/chart" uri="{C3380CC4-5D6E-409C-BE32-E72D297353CC}">
              <c16:uniqueId val="{00000001-551C-4A57-A47E-4A934BEED187}"/>
            </c:ext>
          </c:extLst>
        </c:ser>
        <c:ser>
          <c:idx val="2"/>
          <c:order val="2"/>
          <c:tx>
            <c:strRef>
              <c:f>'Table 6'!$H$3:$I$3</c:f>
              <c:strCache>
                <c:ptCount val="1"/>
                <c:pt idx="0">
                  <c:v>Households</c:v>
                </c:pt>
              </c:strCache>
            </c:strRef>
          </c:tx>
          <c:spPr>
            <a:solidFill>
              <a:schemeClr val="accent1"/>
            </a:solidFill>
          </c:spPr>
          <c:invertIfNegative val="0"/>
          <c:cat>
            <c:numRef>
              <c:f>'Figure 8'!$Z$2:$Z$31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'Table 6'!$I$5:$I$34</c:f>
              <c:numCache>
                <c:formatCode>_-* #,##0_-;\-* #,##0_-;_-* "-"??_-;_-@_-</c:formatCode>
                <c:ptCount val="30"/>
                <c:pt idx="0">
                  <c:v>89.421917224235571</c:v>
                </c:pt>
                <c:pt idx="1">
                  <c:v>89.815827911181856</c:v>
                </c:pt>
                <c:pt idx="2">
                  <c:v>89.668281460772818</c:v>
                </c:pt>
                <c:pt idx="3">
                  <c:v>89.640472558680955</c:v>
                </c:pt>
                <c:pt idx="4">
                  <c:v>89.523678367322546</c:v>
                </c:pt>
                <c:pt idx="5">
                  <c:v>89.412586714576705</c:v>
                </c:pt>
                <c:pt idx="6">
                  <c:v>89.727637480439626</c:v>
                </c:pt>
                <c:pt idx="7">
                  <c:v>89.151613975218282</c:v>
                </c:pt>
                <c:pt idx="8">
                  <c:v>89.451451240776109</c:v>
                </c:pt>
                <c:pt idx="9">
                  <c:v>87.127194765507724</c:v>
                </c:pt>
                <c:pt idx="10">
                  <c:v>86.221953539653242</c:v>
                </c:pt>
                <c:pt idx="11">
                  <c:v>86.647028883858724</c:v>
                </c:pt>
                <c:pt idx="12">
                  <c:v>87.896302448871751</c:v>
                </c:pt>
                <c:pt idx="13">
                  <c:v>88.103094322681144</c:v>
                </c:pt>
                <c:pt idx="14">
                  <c:v>87.871811023797903</c:v>
                </c:pt>
                <c:pt idx="15">
                  <c:v>87.699502110863108</c:v>
                </c:pt>
                <c:pt idx="16">
                  <c:v>86.961181474753943</c:v>
                </c:pt>
                <c:pt idx="17">
                  <c:v>85.577405575322459</c:v>
                </c:pt>
                <c:pt idx="18">
                  <c:v>85.445338617515418</c:v>
                </c:pt>
                <c:pt idx="19">
                  <c:v>84.99980327930858</c:v>
                </c:pt>
                <c:pt idx="20">
                  <c:v>84.692954987418815</c:v>
                </c:pt>
                <c:pt idx="21">
                  <c:v>85.045928059680563</c:v>
                </c:pt>
                <c:pt idx="22">
                  <c:v>85.616082247215687</c:v>
                </c:pt>
                <c:pt idx="23">
                  <c:v>85.646688881049599</c:v>
                </c:pt>
                <c:pt idx="24">
                  <c:v>85.01904820902476</c:v>
                </c:pt>
                <c:pt idx="25">
                  <c:v>84.312362175936897</c:v>
                </c:pt>
                <c:pt idx="26">
                  <c:v>83.551631917774799</c:v>
                </c:pt>
                <c:pt idx="27">
                  <c:v>81.785897048429902</c:v>
                </c:pt>
                <c:pt idx="28">
                  <c:v>80.819165337987357</c:v>
                </c:pt>
                <c:pt idx="29">
                  <c:v>79.209373474121094</c:v>
                </c:pt>
              </c:numCache>
            </c:numRef>
          </c:val>
          <c:extLst>
            <c:ext xmlns:c16="http://schemas.microsoft.com/office/drawing/2014/chart" uri="{C3380CC4-5D6E-409C-BE32-E72D297353CC}">
              <c16:uniqueId val="{00000002-551C-4A57-A47E-4A934BEED187}"/>
            </c:ext>
          </c:extLst>
        </c:ser>
        <c:ser>
          <c:idx val="3"/>
          <c:order val="3"/>
          <c:tx>
            <c:strRef>
              <c:f>'Table 6'!$K$3:$L$3</c:f>
              <c:strCache>
                <c:ptCount val="1"/>
                <c:pt idx="0">
                  <c:v>Non-profit institutions </c:v>
                </c:pt>
              </c:strCache>
            </c:strRef>
          </c:tx>
          <c:spPr>
            <a:solidFill>
              <a:schemeClr val="bg1">
                <a:lumMod val="65000"/>
              </a:schemeClr>
            </a:solidFill>
          </c:spPr>
          <c:invertIfNegative val="0"/>
          <c:cat>
            <c:numRef>
              <c:f>'Figure 8'!$Z$2:$Z$31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'Table 6'!$L$5:$L$34</c:f>
              <c:numCache>
                <c:formatCode>_-* #,##0_-;\-* #,##0_-;_-* "-"??_-;_-@_-</c:formatCode>
                <c:ptCount val="30"/>
                <c:pt idx="0">
                  <c:v>2.1064253975403302</c:v>
                </c:pt>
                <c:pt idx="1">
                  <c:v>2.0616186116618889</c:v>
                </c:pt>
                <c:pt idx="2">
                  <c:v>2.0891264443947355</c:v>
                </c:pt>
                <c:pt idx="3">
                  <c:v>2.0921146195802716</c:v>
                </c:pt>
                <c:pt idx="4">
                  <c:v>2.0757135897887329</c:v>
                </c:pt>
                <c:pt idx="5">
                  <c:v>2.1054671804017886</c:v>
                </c:pt>
                <c:pt idx="6">
                  <c:v>2.0714392082234818</c:v>
                </c:pt>
                <c:pt idx="7">
                  <c:v>2.0915750308376024</c:v>
                </c:pt>
                <c:pt idx="8">
                  <c:v>2.2327127527033173</c:v>
                </c:pt>
                <c:pt idx="9">
                  <c:v>2.824125331031365</c:v>
                </c:pt>
                <c:pt idx="10">
                  <c:v>3.2432563170246449</c:v>
                </c:pt>
                <c:pt idx="11">
                  <c:v>3.3909605323096943</c:v>
                </c:pt>
                <c:pt idx="12">
                  <c:v>3.3054789443872825</c:v>
                </c:pt>
                <c:pt idx="13">
                  <c:v>3.3467972171549039</c:v>
                </c:pt>
                <c:pt idx="14">
                  <c:v>3.2404927614031531</c:v>
                </c:pt>
                <c:pt idx="15">
                  <c:v>3.1711674178283151</c:v>
                </c:pt>
                <c:pt idx="16">
                  <c:v>3.0657393823681067</c:v>
                </c:pt>
                <c:pt idx="17">
                  <c:v>2.9389418704778048</c:v>
                </c:pt>
                <c:pt idx="18">
                  <c:v>2.6497015810754223</c:v>
                </c:pt>
                <c:pt idx="19">
                  <c:v>2.5275329907978876</c:v>
                </c:pt>
                <c:pt idx="20">
                  <c:v>2.2600861577084004</c:v>
                </c:pt>
                <c:pt idx="21">
                  <c:v>2.0490495261381017</c:v>
                </c:pt>
                <c:pt idx="22">
                  <c:v>1.8085806473925705</c:v>
                </c:pt>
                <c:pt idx="23">
                  <c:v>1.7092132850376214</c:v>
                </c:pt>
                <c:pt idx="24">
                  <c:v>1.7098154395380074</c:v>
                </c:pt>
                <c:pt idx="25">
                  <c:v>1.6574551916507045</c:v>
                </c:pt>
                <c:pt idx="26">
                  <c:v>1.5781056304313863</c:v>
                </c:pt>
                <c:pt idx="27">
                  <c:v>1.5038990380982002</c:v>
                </c:pt>
                <c:pt idx="28">
                  <c:v>1.3894408295945413</c:v>
                </c:pt>
                <c:pt idx="29">
                  <c:v>1.2883577346801758</c:v>
                </c:pt>
              </c:numCache>
            </c:numRef>
          </c:val>
          <c:extLst>
            <c:ext xmlns:c16="http://schemas.microsoft.com/office/drawing/2014/chart" uri="{C3380CC4-5D6E-409C-BE32-E72D297353CC}">
              <c16:uniqueId val="{00000003-551C-4A57-A47E-4A934BEED187}"/>
            </c:ext>
          </c:extLst>
        </c:ser>
        <c:ser>
          <c:idx val="4"/>
          <c:order val="4"/>
          <c:tx>
            <c:strRef>
              <c:f>'Table 6'!$N$3:$O$3</c:f>
              <c:strCache>
                <c:ptCount val="1"/>
                <c:pt idx="0">
                  <c:v>Provider own resources</c:v>
                </c:pt>
              </c:strCache>
            </c:strRef>
          </c:tx>
          <c:spPr>
            <a:solidFill>
              <a:schemeClr val="tx1"/>
            </a:solidFill>
          </c:spPr>
          <c:invertIfNegative val="0"/>
          <c:cat>
            <c:numRef>
              <c:f>'Figure 8'!$Z$2:$Z$31</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'Table 6'!$O$5:$O$34</c:f>
              <c:numCache>
                <c:formatCode>_-* #,##0.0_-;\-* #,##0.0_-;_-* "-"??_-;_-@_-</c:formatCode>
                <c:ptCount val="30"/>
                <c:pt idx="0">
                  <c:v>0</c:v>
                </c:pt>
                <c:pt idx="1">
                  <c:v>0</c:v>
                </c:pt>
                <c:pt idx="2">
                  <c:v>0</c:v>
                </c:pt>
                <c:pt idx="3">
                  <c:v>0</c:v>
                </c:pt>
                <c:pt idx="4">
                  <c:v>0.19238678092802711</c:v>
                </c:pt>
                <c:pt idx="5">
                  <c:v>3.4588262013501639E-2</c:v>
                </c:pt>
                <c:pt idx="6">
                  <c:v>8.976804268149173E-2</c:v>
                </c:pt>
                <c:pt idx="7">
                  <c:v>4.7270308704288271E-2</c:v>
                </c:pt>
                <c:pt idx="8">
                  <c:v>0</c:v>
                </c:pt>
                <c:pt idx="9">
                  <c:v>0</c:v>
                </c:pt>
                <c:pt idx="10">
                  <c:v>1.6539075321131413E-2</c:v>
                </c:pt>
                <c:pt idx="11">
                  <c:v>9.6814577970881488E-4</c:v>
                </c:pt>
                <c:pt idx="12">
                  <c:v>0.2204209811284922</c:v>
                </c:pt>
                <c:pt idx="13">
                  <c:v>0.20064964963489687</c:v>
                </c:pt>
                <c:pt idx="14">
                  <c:v>0.26675105775030206</c:v>
                </c:pt>
                <c:pt idx="15">
                  <c:v>0.23337858599829972</c:v>
                </c:pt>
                <c:pt idx="16">
                  <c:v>9.7539035643174725E-3</c:v>
                </c:pt>
                <c:pt idx="17">
                  <c:v>0.16951739637925153</c:v>
                </c:pt>
                <c:pt idx="18">
                  <c:v>7.7629329420418345E-3</c:v>
                </c:pt>
                <c:pt idx="19">
                  <c:v>1.6217376167979199E-2</c:v>
                </c:pt>
                <c:pt idx="20">
                  <c:v>1.7006082966731537E-2</c:v>
                </c:pt>
                <c:pt idx="21">
                  <c:v>1.1240434300432894E-2</c:v>
                </c:pt>
                <c:pt idx="22">
                  <c:v>3.8852167543920464E-2</c:v>
                </c:pt>
                <c:pt idx="23">
                  <c:v>2.4034315821673279E-2</c:v>
                </c:pt>
                <c:pt idx="24">
                  <c:v>1.2203242594609224E-2</c:v>
                </c:pt>
                <c:pt idx="25">
                  <c:v>0.26876262007666785</c:v>
                </c:pt>
                <c:pt idx="26">
                  <c:v>0.23250217365941048</c:v>
                </c:pt>
                <c:pt idx="27">
                  <c:v>0.43294164271429297</c:v>
                </c:pt>
                <c:pt idx="28">
                  <c:v>0.44604273867298611</c:v>
                </c:pt>
                <c:pt idx="29">
                  <c:v>0.45300054550170898</c:v>
                </c:pt>
              </c:numCache>
            </c:numRef>
          </c:val>
          <c:extLst>
            <c:ext xmlns:c16="http://schemas.microsoft.com/office/drawing/2014/chart" uri="{C3380CC4-5D6E-409C-BE32-E72D297353CC}">
              <c16:uniqueId val="{00000004-551C-4A57-A47E-4A934BEED187}"/>
            </c:ext>
          </c:extLst>
        </c:ser>
        <c:dLbls>
          <c:showLegendKey val="0"/>
          <c:showVal val="0"/>
          <c:showCatName val="0"/>
          <c:showSerName val="0"/>
          <c:showPercent val="0"/>
          <c:showBubbleSize val="0"/>
        </c:dLbls>
        <c:gapWidth val="150"/>
        <c:overlap val="100"/>
        <c:axId val="142624640"/>
        <c:axId val="142626816"/>
      </c:barChart>
      <c:catAx>
        <c:axId val="142624640"/>
        <c:scaling>
          <c:orientation val="minMax"/>
        </c:scaling>
        <c:delete val="0"/>
        <c:axPos val="b"/>
        <c:title>
          <c:tx>
            <c:rich>
              <a:bodyPr/>
              <a:lstStyle/>
              <a:p>
                <a:pPr>
                  <a:defRPr/>
                </a:pPr>
                <a:r>
                  <a:rPr lang="en-US"/>
                  <a:t>Year</a:t>
                </a:r>
              </a:p>
            </c:rich>
          </c:tx>
          <c:overlay val="0"/>
        </c:title>
        <c:numFmt formatCode="General" sourceLinked="1"/>
        <c:majorTickMark val="out"/>
        <c:minorTickMark val="none"/>
        <c:tickLblPos val="nextTo"/>
        <c:spPr>
          <a:ln>
            <a:solidFill>
              <a:schemeClr val="tx1"/>
            </a:solidFill>
          </a:ln>
        </c:spPr>
        <c:crossAx val="142626816"/>
        <c:crosses val="autoZero"/>
        <c:auto val="1"/>
        <c:lblAlgn val="ctr"/>
        <c:lblOffset val="100"/>
        <c:noMultiLvlLbl val="0"/>
      </c:catAx>
      <c:valAx>
        <c:axId val="142626816"/>
        <c:scaling>
          <c:orientation val="minMax"/>
          <c:max val="100"/>
        </c:scaling>
        <c:delete val="0"/>
        <c:axPos val="l"/>
        <c:title>
          <c:tx>
            <c:rich>
              <a:bodyPr rot="-5400000" vert="horz"/>
              <a:lstStyle/>
              <a:p>
                <a:pPr>
                  <a:defRPr/>
                </a:pPr>
                <a:r>
                  <a:rPr lang="en-US"/>
                  <a:t>Percentage (%)</a:t>
                </a:r>
              </a:p>
            </c:rich>
          </c:tx>
          <c:overlay val="0"/>
        </c:title>
        <c:numFmt formatCode="_-* #,##0_-;\-* #,##0_-;_-* &quot;-&quot;??_-;_-@_-" sourceLinked="1"/>
        <c:majorTickMark val="out"/>
        <c:minorTickMark val="none"/>
        <c:tickLblPos val="nextTo"/>
        <c:spPr>
          <a:ln>
            <a:solidFill>
              <a:schemeClr val="tx1"/>
            </a:solidFill>
          </a:ln>
        </c:spPr>
        <c:crossAx val="142624640"/>
        <c:crosses val="autoZero"/>
        <c:crossBetween val="between"/>
      </c:valAx>
    </c:plotArea>
    <c:legend>
      <c:legendPos val="b"/>
      <c:overlay val="0"/>
      <c:spPr>
        <a:ln>
          <a:solidFill>
            <a:schemeClr val="tx1"/>
          </a:solidFill>
        </a:ln>
      </c:spPr>
    </c:legend>
    <c:plotVisOnly val="1"/>
    <c:dispBlanksAs val="gap"/>
    <c:showDLblsOverMax val="0"/>
  </c:chart>
  <c:spPr>
    <a:noFill/>
    <a:ln>
      <a:noFill/>
    </a:ln>
  </c:spPr>
  <c:txPr>
    <a:bodyPr/>
    <a:lstStyle/>
    <a:p>
      <a:pPr>
        <a:defRPr>
          <a:latin typeface="Arial"/>
          <a:cs typeface="Arial"/>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Figure 9: Private current health expenditure by financing source (%), 2018</a:t>
            </a:r>
          </a:p>
        </c:rich>
      </c:tx>
      <c:layout>
        <c:manualLayout>
          <c:xMode val="edge"/>
          <c:yMode val="edge"/>
          <c:x val="1.1434820647418999E-3"/>
          <c:y val="0"/>
        </c:manualLayout>
      </c:layout>
      <c:overlay val="0"/>
    </c:title>
    <c:autoTitleDeleted val="0"/>
    <c:plotArea>
      <c:layout/>
      <c:doughnutChart>
        <c:varyColors val="1"/>
        <c:ser>
          <c:idx val="0"/>
          <c:order val="0"/>
          <c:dPt>
            <c:idx val="0"/>
            <c:bubble3D val="0"/>
            <c:spPr>
              <a:solidFill>
                <a:srgbClr val="0000FF"/>
              </a:solidFill>
            </c:spPr>
            <c:extLst>
              <c:ext xmlns:c16="http://schemas.microsoft.com/office/drawing/2014/chart" uri="{C3380CC4-5D6E-409C-BE32-E72D297353CC}">
                <c16:uniqueId val="{00000000-FF46-4A62-8F4E-EDA20620B3D0}"/>
              </c:ext>
            </c:extLst>
          </c:dPt>
          <c:dPt>
            <c:idx val="1"/>
            <c:bubble3D val="0"/>
            <c:spPr>
              <a:solidFill>
                <a:srgbClr val="3366FF"/>
              </a:solidFill>
            </c:spPr>
            <c:extLst>
              <c:ext xmlns:c16="http://schemas.microsoft.com/office/drawing/2014/chart" uri="{C3380CC4-5D6E-409C-BE32-E72D297353CC}">
                <c16:uniqueId val="{00000001-FF46-4A62-8F4E-EDA20620B3D0}"/>
              </c:ext>
            </c:extLst>
          </c:dPt>
          <c:dPt>
            <c:idx val="2"/>
            <c:bubble3D val="0"/>
            <c:spPr>
              <a:solidFill>
                <a:schemeClr val="accent1"/>
              </a:solidFill>
            </c:spPr>
            <c:extLst>
              <c:ext xmlns:c16="http://schemas.microsoft.com/office/drawing/2014/chart" uri="{C3380CC4-5D6E-409C-BE32-E72D297353CC}">
                <c16:uniqueId val="{00000002-FF46-4A62-8F4E-EDA20620B3D0}"/>
              </c:ext>
            </c:extLst>
          </c:dPt>
          <c:dPt>
            <c:idx val="3"/>
            <c:bubble3D val="0"/>
            <c:spPr>
              <a:solidFill>
                <a:schemeClr val="bg1">
                  <a:lumMod val="65000"/>
                </a:schemeClr>
              </a:solidFill>
            </c:spPr>
            <c:extLst>
              <c:ext xmlns:c16="http://schemas.microsoft.com/office/drawing/2014/chart" uri="{C3380CC4-5D6E-409C-BE32-E72D297353CC}">
                <c16:uniqueId val="{00000003-FF46-4A62-8F4E-EDA20620B3D0}"/>
              </c:ext>
            </c:extLst>
          </c:dPt>
          <c:dPt>
            <c:idx val="4"/>
            <c:bubble3D val="0"/>
            <c:spPr>
              <a:solidFill>
                <a:schemeClr val="tx1"/>
              </a:solidFill>
            </c:spPr>
            <c:extLst>
              <c:ext xmlns:c16="http://schemas.microsoft.com/office/drawing/2014/chart" uri="{C3380CC4-5D6E-409C-BE32-E72D297353CC}">
                <c16:uniqueId val="{00000004-FF46-4A62-8F4E-EDA20620B3D0}"/>
              </c:ext>
            </c:extLst>
          </c:dPt>
          <c:dLbls>
            <c:dLbl>
              <c:idx val="0"/>
              <c:layout>
                <c:manualLayout>
                  <c:x val="8.812367966199347E-2"/>
                  <c:y val="-0.1389928014665335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FF46-4A62-8F4E-EDA20620B3D0}"/>
                </c:ext>
              </c:extLst>
            </c:dLbl>
            <c:dLbl>
              <c:idx val="1"/>
              <c:layout>
                <c:manualLayout>
                  <c:x val="0.11017803668850337"/>
                  <c:y val="-9.1410640517988029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F46-4A62-8F4E-EDA20620B3D0}"/>
                </c:ext>
              </c:extLst>
            </c:dLbl>
            <c:dLbl>
              <c:idx val="2"/>
              <c:layout>
                <c:manualLayout>
                  <c:x val="-0.21667972785690193"/>
                  <c:y val="4.431654575841963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F46-4A62-8F4E-EDA20620B3D0}"/>
                </c:ext>
              </c:extLst>
            </c:dLbl>
            <c:dLbl>
              <c:idx val="3"/>
              <c:layout>
                <c:manualLayout>
                  <c:x val="-0.16456593332337524"/>
                  <c:y val="-0.11698347923646532"/>
                </c:manualLayout>
              </c:layout>
              <c:spPr>
                <a:noFill/>
                <a:ln>
                  <a:noFill/>
                </a:ln>
                <a:effectLst/>
              </c:spPr>
              <c:txPr>
                <a:bodyPr wrap="square" lIns="38100" tIns="19050" rIns="38100" bIns="19050" anchor="ctr">
                  <a:noAutofit/>
                </a:bodyPr>
                <a:lstStyle/>
                <a:p>
                  <a:pPr>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35181652172979511"/>
                      <c:h val="9.0696838224760767E-2"/>
                    </c:manualLayout>
                  </c15:layout>
                </c:ext>
                <c:ext xmlns:c16="http://schemas.microsoft.com/office/drawing/2014/chart" uri="{C3380CC4-5D6E-409C-BE32-E72D297353CC}">
                  <c16:uniqueId val="{00000003-FF46-4A62-8F4E-EDA20620B3D0}"/>
                </c:ext>
              </c:extLst>
            </c:dLbl>
            <c:dLbl>
              <c:idx val="4"/>
              <c:layout>
                <c:manualLayout>
                  <c:x val="-2.9281044304986744E-3"/>
                  <c:y val="-0.155107910154468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FF46-4A62-8F4E-EDA20620B3D0}"/>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('Table 6'!$B$3,'Table 6'!$E$3,'Table 6'!$H$3,'Table 6'!$K$3,'Table 6'!$N$3)</c:f>
              <c:strCache>
                <c:ptCount val="5"/>
                <c:pt idx="0">
                  <c:v>Employers</c:v>
                </c:pt>
                <c:pt idx="1">
                  <c:v>Insurance</c:v>
                </c:pt>
                <c:pt idx="2">
                  <c:v>Households</c:v>
                </c:pt>
                <c:pt idx="3">
                  <c:v>Non-profit institutions </c:v>
                </c:pt>
                <c:pt idx="4">
                  <c:v>Provider own resources</c:v>
                </c:pt>
              </c:strCache>
            </c:strRef>
          </c:cat>
          <c:val>
            <c:numRef>
              <c:f>('Table 6'!$C$33,'Table 6'!$F$33,'Table 6'!$I$33,'Table 6'!$L$33,'Table 6'!$O$33)</c:f>
              <c:numCache>
                <c:formatCode>_-* #,##0_-;\-* #,##0_-;_-* "-"??_-;_-@_-</c:formatCode>
                <c:ptCount val="5"/>
                <c:pt idx="0">
                  <c:v>8.7744207239499286</c:v>
                </c:pt>
                <c:pt idx="1">
                  <c:v>8.57093036979518</c:v>
                </c:pt>
                <c:pt idx="2">
                  <c:v>80.819165337987357</c:v>
                </c:pt>
                <c:pt idx="3">
                  <c:v>1.3894408295945413</c:v>
                </c:pt>
                <c:pt idx="4" formatCode="_-* #,##0.0_-;\-* #,##0.0_-;_-* &quot;-&quot;??_-;_-@_-">
                  <c:v>0.44604273867298611</c:v>
                </c:pt>
              </c:numCache>
            </c:numRef>
          </c:val>
          <c:extLst>
            <c:ext xmlns:c16="http://schemas.microsoft.com/office/drawing/2014/chart" uri="{C3380CC4-5D6E-409C-BE32-E72D297353CC}">
              <c16:uniqueId val="{00000005-FF46-4A62-8F4E-EDA20620B3D0}"/>
            </c:ext>
          </c:extLst>
        </c:ser>
        <c:dLbls>
          <c:showLegendKey val="0"/>
          <c:showVal val="1"/>
          <c:showCatName val="0"/>
          <c:showSerName val="0"/>
          <c:showPercent val="0"/>
          <c:showBubbleSize val="0"/>
          <c:showLeaderLines val="1"/>
        </c:dLbls>
        <c:firstSliceAng val="0"/>
        <c:holeSize val="50"/>
      </c:doughnutChart>
    </c:plotArea>
    <c:plotVisOnly val="1"/>
    <c:dispBlanksAs val="gap"/>
    <c:showDLblsOverMax val="0"/>
  </c:chart>
  <c:spPr>
    <a:ln>
      <a:noFill/>
    </a:ln>
  </c:spPr>
  <c:txPr>
    <a:bodyPr/>
    <a:lstStyle/>
    <a:p>
      <a:pPr>
        <a:defRPr sz="1000">
          <a:latin typeface="Arial"/>
          <a:cs typeface="Arial"/>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342900</xdr:colOff>
      <xdr:row>26</xdr:row>
      <xdr:rowOff>180974</xdr:rowOff>
    </xdr:to>
    <xdr:graphicFrame macro="">
      <xdr:nvGraphicFramePr>
        <xdr:cNvPr id="2" name="Chart 1">
          <a:extLst>
            <a:ext uri="{FF2B5EF4-FFF2-40B4-BE49-F238E27FC236}">
              <a16:creationId xmlns:a16="http://schemas.microsoft.com/office/drawing/2014/main" id="{00000000-0008-0000-1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33336</xdr:rowOff>
    </xdr:from>
    <xdr:to>
      <xdr:col>11</xdr:col>
      <xdr:colOff>323850</xdr:colOff>
      <xdr:row>27</xdr:row>
      <xdr:rowOff>190499</xdr:rowOff>
    </xdr:to>
    <xdr:graphicFrame macro="">
      <xdr:nvGraphicFramePr>
        <xdr:cNvPr id="2" name="Chart 1">
          <a:extLst>
            <a:ext uri="{FF2B5EF4-FFF2-40B4-BE49-F238E27FC236}">
              <a16:creationId xmlns:a16="http://schemas.microsoft.com/office/drawing/2014/main" id="{00000000-0008-0000-2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19050</xdr:colOff>
      <xdr:row>0</xdr:row>
      <xdr:rowOff>61911</xdr:rowOff>
    </xdr:from>
    <xdr:to>
      <xdr:col>11</xdr:col>
      <xdr:colOff>369094</xdr:colOff>
      <xdr:row>27</xdr:row>
      <xdr:rowOff>142874</xdr:rowOff>
    </xdr:to>
    <xdr:graphicFrame macro="">
      <xdr:nvGraphicFramePr>
        <xdr:cNvPr id="2" name="Chart 1">
          <a:extLst>
            <a:ext uri="{FF2B5EF4-FFF2-40B4-BE49-F238E27FC236}">
              <a16:creationId xmlns:a16="http://schemas.microsoft.com/office/drawing/2014/main" id="{00000000-0008-0000-2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50800</xdr:colOff>
      <xdr:row>0</xdr:row>
      <xdr:rowOff>0</xdr:rowOff>
    </xdr:from>
    <xdr:to>
      <xdr:col>11</xdr:col>
      <xdr:colOff>400844</xdr:colOff>
      <xdr:row>27</xdr:row>
      <xdr:rowOff>171450</xdr:rowOff>
    </xdr:to>
    <xdr:graphicFrame macro="">
      <xdr:nvGraphicFramePr>
        <xdr:cNvPr id="2" name="Chart 1">
          <a:extLst>
            <a:ext uri="{FF2B5EF4-FFF2-40B4-BE49-F238E27FC236}">
              <a16:creationId xmlns:a16="http://schemas.microsoft.com/office/drawing/2014/main" id="{00000000-0008-0000-2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28575</xdr:colOff>
      <xdr:row>0</xdr:row>
      <xdr:rowOff>65086</xdr:rowOff>
    </xdr:from>
    <xdr:to>
      <xdr:col>11</xdr:col>
      <xdr:colOff>500063</xdr:colOff>
      <xdr:row>27</xdr:row>
      <xdr:rowOff>190499</xdr:rowOff>
    </xdr:to>
    <xdr:graphicFrame macro="">
      <xdr:nvGraphicFramePr>
        <xdr:cNvPr id="2" name="Chart 1">
          <a:extLst>
            <a:ext uri="{FF2B5EF4-FFF2-40B4-BE49-F238E27FC236}">
              <a16:creationId xmlns:a16="http://schemas.microsoft.com/office/drawing/2014/main" id="{00000000-0008-0000-2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7</xdr:col>
      <xdr:colOff>0</xdr:colOff>
      <xdr:row>4</xdr:row>
      <xdr:rowOff>9525</xdr:rowOff>
    </xdr:from>
    <xdr:to>
      <xdr:col>9</xdr:col>
      <xdr:colOff>581025</xdr:colOff>
      <xdr:row>8</xdr:row>
      <xdr:rowOff>0</xdr:rowOff>
    </xdr:to>
    <xdr:sp macro="" textlink="">
      <xdr:nvSpPr>
        <xdr:cNvPr id="2" name="AutoShape 2">
          <a:extLst>
            <a:ext uri="{FF2B5EF4-FFF2-40B4-BE49-F238E27FC236}">
              <a16:creationId xmlns:a16="http://schemas.microsoft.com/office/drawing/2014/main" id="{00000000-0008-0000-2A00-000002000000}"/>
            </a:ext>
          </a:extLst>
        </xdr:cNvPr>
        <xdr:cNvSpPr>
          <a:spLocks noChangeArrowheads="1"/>
        </xdr:cNvSpPr>
      </xdr:nvSpPr>
      <xdr:spPr bwMode="auto">
        <a:xfrm>
          <a:off x="4133850" y="657225"/>
          <a:ext cx="1762125" cy="638175"/>
        </a:xfrm>
        <a:prstGeom prst="flowChartAlternateProcess">
          <a:avLst/>
        </a:prstGeom>
        <a:solidFill>
          <a:srgbClr val="FFFFFF"/>
        </a:solidFill>
        <a:ln w="9525">
          <a:solidFill>
            <a:srgbClr val="000000"/>
          </a:solidFill>
          <a:miter lim="800000"/>
          <a:headEnd/>
          <a:tailEnd/>
        </a:ln>
      </xdr:spPr>
      <xdr:txBody>
        <a:bodyPr vertOverflow="clip" wrap="square" lIns="27432" tIns="22860" rIns="27432" bIns="0" anchor="ctr" upright="1"/>
        <a:lstStyle/>
        <a:p>
          <a:pPr algn="ctr" rtl="0">
            <a:defRPr sz="1000"/>
          </a:pPr>
          <a:r>
            <a:rPr lang="en-US" sz="1000" b="0" i="0" strike="noStrike">
              <a:solidFill>
                <a:srgbClr val="000000"/>
              </a:solidFill>
              <a:latin typeface="Arial"/>
              <a:cs typeface="Arial"/>
            </a:rPr>
            <a:t>Supplied to Government hospitals by MOH MSD</a:t>
          </a:r>
        </a:p>
        <a:p>
          <a:pPr algn="ctr" rtl="0">
            <a:defRPr sz="1000"/>
          </a:pPr>
          <a:r>
            <a:rPr lang="en-US" sz="1000" b="1" i="0" strike="noStrike">
              <a:solidFill>
                <a:srgbClr val="000000"/>
              </a:solidFill>
              <a:latin typeface="Arial"/>
              <a:cs typeface="Arial"/>
            </a:rPr>
            <a:t>Rs. 25,488 million</a:t>
          </a:r>
          <a:endParaRPr lang="en-US" sz="1000" b="0" i="0" strike="noStrike" baseline="30000">
            <a:solidFill>
              <a:srgbClr val="000000"/>
            </a:solidFill>
            <a:latin typeface="Arial"/>
            <a:cs typeface="Arial"/>
          </a:endParaRPr>
        </a:p>
        <a:p>
          <a:pPr algn="ctr" rtl="0">
            <a:defRPr sz="1000"/>
          </a:pPr>
          <a:r>
            <a:rPr lang="en-US" sz="1000" b="0" i="0" strike="noStrike">
              <a:solidFill>
                <a:srgbClr val="000000"/>
              </a:solidFill>
              <a:latin typeface="Arial"/>
              <a:cs typeface="Arial"/>
            </a:rPr>
            <a:t> </a:t>
          </a:r>
        </a:p>
      </xdr:txBody>
    </xdr:sp>
    <xdr:clientData/>
  </xdr:twoCellAnchor>
  <xdr:twoCellAnchor>
    <xdr:from>
      <xdr:col>7</xdr:col>
      <xdr:colOff>9524</xdr:colOff>
      <xdr:row>23</xdr:row>
      <xdr:rowOff>9525</xdr:rowOff>
    </xdr:from>
    <xdr:to>
      <xdr:col>9</xdr:col>
      <xdr:colOff>590550</xdr:colOff>
      <xdr:row>26</xdr:row>
      <xdr:rowOff>142875</xdr:rowOff>
    </xdr:to>
    <xdr:sp macro="" textlink="">
      <xdr:nvSpPr>
        <xdr:cNvPr id="3" name="AutoShape 4">
          <a:extLst>
            <a:ext uri="{FF2B5EF4-FFF2-40B4-BE49-F238E27FC236}">
              <a16:creationId xmlns:a16="http://schemas.microsoft.com/office/drawing/2014/main" id="{00000000-0008-0000-2A00-000003000000}"/>
            </a:ext>
          </a:extLst>
        </xdr:cNvPr>
        <xdr:cNvSpPr>
          <a:spLocks noChangeArrowheads="1"/>
        </xdr:cNvSpPr>
      </xdr:nvSpPr>
      <xdr:spPr bwMode="auto">
        <a:xfrm>
          <a:off x="4143374" y="3733800"/>
          <a:ext cx="1762126" cy="828675"/>
        </a:xfrm>
        <a:prstGeom prst="flowChartAlternateProcess">
          <a:avLst/>
        </a:prstGeom>
        <a:solidFill>
          <a:srgbClr val="FFFFFF"/>
        </a:solidFill>
        <a:ln w="9525">
          <a:solidFill>
            <a:srgbClr val="000000"/>
          </a:solidFill>
          <a:miter lim="800000"/>
          <a:headEnd/>
          <a:tailEnd/>
        </a:ln>
      </xdr:spPr>
      <xdr:txBody>
        <a:bodyPr vertOverflow="clip" wrap="square" lIns="27432" tIns="22860" rIns="27432" bIns="0" anchor="ctr" upright="1"/>
        <a:lstStyle/>
        <a:p>
          <a:pPr algn="ctr" rtl="0">
            <a:defRPr sz="1000"/>
          </a:pPr>
          <a:r>
            <a:rPr lang="en-US" sz="1000" b="0" i="0" strike="noStrike">
              <a:solidFill>
                <a:srgbClr val="000000"/>
              </a:solidFill>
              <a:latin typeface="Arial"/>
              <a:cs typeface="Arial"/>
            </a:rPr>
            <a:t>Medicines sold to outpatients at pharmacies</a:t>
          </a:r>
        </a:p>
        <a:p>
          <a:pPr algn="ctr" rtl="0">
            <a:defRPr sz="1000"/>
          </a:pPr>
          <a:r>
            <a:rPr lang="en-US" sz="1000" b="1" i="0" strike="noStrike">
              <a:solidFill>
                <a:srgbClr val="000000"/>
              </a:solidFill>
              <a:latin typeface="Arial"/>
              <a:cs typeface="Arial"/>
            </a:rPr>
            <a:t>Rs. 27,575 million</a:t>
          </a:r>
        </a:p>
      </xdr:txBody>
    </xdr:sp>
    <xdr:clientData/>
  </xdr:twoCellAnchor>
  <xdr:twoCellAnchor>
    <xdr:from>
      <xdr:col>7</xdr:col>
      <xdr:colOff>19049</xdr:colOff>
      <xdr:row>27</xdr:row>
      <xdr:rowOff>152400</xdr:rowOff>
    </xdr:from>
    <xdr:to>
      <xdr:col>10</xdr:col>
      <xdr:colOff>0</xdr:colOff>
      <xdr:row>31</xdr:row>
      <xdr:rowOff>114300</xdr:rowOff>
    </xdr:to>
    <xdr:sp macro="" textlink="">
      <xdr:nvSpPr>
        <xdr:cNvPr id="4" name="AutoShape 5">
          <a:extLst>
            <a:ext uri="{FF2B5EF4-FFF2-40B4-BE49-F238E27FC236}">
              <a16:creationId xmlns:a16="http://schemas.microsoft.com/office/drawing/2014/main" id="{00000000-0008-0000-2A00-000004000000}"/>
            </a:ext>
          </a:extLst>
        </xdr:cNvPr>
        <xdr:cNvSpPr>
          <a:spLocks noChangeArrowheads="1"/>
        </xdr:cNvSpPr>
      </xdr:nvSpPr>
      <xdr:spPr bwMode="auto">
        <a:xfrm>
          <a:off x="4152899" y="4733925"/>
          <a:ext cx="1752601" cy="609600"/>
        </a:xfrm>
        <a:prstGeom prst="flowChartAlternateProcess">
          <a:avLst/>
        </a:prstGeom>
        <a:solidFill>
          <a:srgbClr val="FFFFFF"/>
        </a:solidFill>
        <a:ln w="9525">
          <a:solidFill>
            <a:srgbClr val="000000"/>
          </a:solidFill>
          <a:miter lim="800000"/>
          <a:headEnd/>
          <a:tailEnd/>
        </a:ln>
      </xdr:spPr>
      <xdr:txBody>
        <a:bodyPr vertOverflow="clip" wrap="square" lIns="27432" tIns="22860" rIns="27432" bIns="0" anchor="ctr" upright="1"/>
        <a:lstStyle/>
        <a:p>
          <a:pPr algn="ctr" rtl="0">
            <a:defRPr sz="1000"/>
          </a:pPr>
          <a:r>
            <a:rPr lang="en-US" sz="1000" b="0" i="0" strike="noStrike">
              <a:solidFill>
                <a:srgbClr val="000000"/>
              </a:solidFill>
              <a:latin typeface="Arial"/>
              <a:cs typeface="Arial"/>
            </a:rPr>
            <a:t>Medicines sold to priavte practitioners for dispensing</a:t>
          </a:r>
        </a:p>
        <a:p>
          <a:pPr marL="0" marR="0" indent="0" algn="ctr" defTabSz="914400" rtl="0" eaLnBrk="1" fontAlgn="auto" latinLnBrk="0" hangingPunct="1">
            <a:lnSpc>
              <a:spcPct val="100000"/>
            </a:lnSpc>
            <a:spcBef>
              <a:spcPts val="0"/>
            </a:spcBef>
            <a:spcAft>
              <a:spcPts val="0"/>
            </a:spcAft>
            <a:buClrTx/>
            <a:buSzTx/>
            <a:buFontTx/>
            <a:buNone/>
            <a:tabLst/>
            <a:defRPr sz="1000"/>
          </a:pPr>
          <a:r>
            <a:rPr lang="en-US" sz="1000" b="1" i="0" strike="noStrike">
              <a:solidFill>
                <a:srgbClr val="000000"/>
              </a:solidFill>
              <a:latin typeface="Arial"/>
              <a:ea typeface="+mn-ea"/>
              <a:cs typeface="Arial"/>
            </a:rPr>
            <a:t>Rs. 460 million</a:t>
          </a:r>
        </a:p>
        <a:p>
          <a:pPr algn="ctr" rtl="0">
            <a:defRPr sz="1000"/>
          </a:pPr>
          <a:endParaRPr lang="en-US" sz="1000" b="0" i="0" strike="noStrike">
            <a:solidFill>
              <a:srgbClr val="000000"/>
            </a:solidFill>
            <a:latin typeface="Arial"/>
            <a:cs typeface="Arial"/>
          </a:endParaRPr>
        </a:p>
      </xdr:txBody>
    </xdr:sp>
    <xdr:clientData/>
  </xdr:twoCellAnchor>
  <xdr:twoCellAnchor>
    <xdr:from>
      <xdr:col>7</xdr:col>
      <xdr:colOff>9525</xdr:colOff>
      <xdr:row>32</xdr:row>
      <xdr:rowOff>152400</xdr:rowOff>
    </xdr:from>
    <xdr:to>
      <xdr:col>10</xdr:col>
      <xdr:colOff>9525</xdr:colOff>
      <xdr:row>36</xdr:row>
      <xdr:rowOff>133350</xdr:rowOff>
    </xdr:to>
    <xdr:sp macro="" textlink="">
      <xdr:nvSpPr>
        <xdr:cNvPr id="5" name="AutoShape 6">
          <a:extLst>
            <a:ext uri="{FF2B5EF4-FFF2-40B4-BE49-F238E27FC236}">
              <a16:creationId xmlns:a16="http://schemas.microsoft.com/office/drawing/2014/main" id="{00000000-0008-0000-2A00-000005000000}"/>
            </a:ext>
          </a:extLst>
        </xdr:cNvPr>
        <xdr:cNvSpPr>
          <a:spLocks noChangeArrowheads="1"/>
        </xdr:cNvSpPr>
      </xdr:nvSpPr>
      <xdr:spPr bwMode="auto">
        <a:xfrm>
          <a:off x="4143375" y="5543550"/>
          <a:ext cx="1771650" cy="628650"/>
        </a:xfrm>
        <a:prstGeom prst="flowChartAlternateProcess">
          <a:avLst/>
        </a:prstGeom>
        <a:solidFill>
          <a:srgbClr val="FFFFFF"/>
        </a:solidFill>
        <a:ln w="9525">
          <a:solidFill>
            <a:srgbClr val="000000"/>
          </a:solidFill>
          <a:miter lim="800000"/>
          <a:headEnd/>
          <a:tailEnd/>
        </a:ln>
      </xdr:spPr>
      <xdr:txBody>
        <a:bodyPr vertOverflow="clip" wrap="square" lIns="27432" tIns="22860" rIns="27432" bIns="0" anchor="ctr" upright="1"/>
        <a:lstStyle/>
        <a:p>
          <a:pPr algn="ctr" rtl="0">
            <a:defRPr sz="1000"/>
          </a:pPr>
          <a:r>
            <a:rPr lang="en-US" sz="1000" b="0" i="0" strike="noStrike">
              <a:solidFill>
                <a:srgbClr val="000000"/>
              </a:solidFill>
              <a:latin typeface="Arial"/>
              <a:cs typeface="Arial"/>
            </a:rPr>
            <a:t>Medicines sold to private hospitals</a:t>
          </a:r>
        </a:p>
        <a:p>
          <a:pPr marL="0" marR="0" indent="0" algn="ctr" defTabSz="914400" rtl="0" eaLnBrk="1" fontAlgn="auto" latinLnBrk="0" hangingPunct="1">
            <a:lnSpc>
              <a:spcPct val="100000"/>
            </a:lnSpc>
            <a:spcBef>
              <a:spcPts val="0"/>
            </a:spcBef>
            <a:spcAft>
              <a:spcPts val="0"/>
            </a:spcAft>
            <a:buClrTx/>
            <a:buSzTx/>
            <a:buFontTx/>
            <a:buNone/>
            <a:tabLst/>
            <a:defRPr sz="1000"/>
          </a:pPr>
          <a:r>
            <a:rPr lang="en-US" sz="1000" b="1" i="0" strike="noStrike">
              <a:solidFill>
                <a:srgbClr val="000000"/>
              </a:solidFill>
              <a:latin typeface="Arial"/>
              <a:ea typeface="+mn-ea"/>
              <a:cs typeface="Arial"/>
            </a:rPr>
            <a:t>Rs. 4,596 million</a:t>
          </a:r>
        </a:p>
        <a:p>
          <a:pPr algn="ctr" rtl="0">
            <a:defRPr sz="1000"/>
          </a:pPr>
          <a:endParaRPr lang="en-US" sz="1000" b="0" i="0" strike="noStrike">
            <a:solidFill>
              <a:srgbClr val="000000"/>
            </a:solidFill>
            <a:latin typeface="Arial"/>
            <a:cs typeface="Arial"/>
          </a:endParaRPr>
        </a:p>
        <a:p>
          <a:pPr algn="ctr" rtl="0">
            <a:defRPr sz="1000"/>
          </a:pPr>
          <a:endParaRPr lang="en-US" sz="1000" b="0" i="0" strike="noStrike">
            <a:solidFill>
              <a:srgbClr val="000000"/>
            </a:solidFill>
            <a:latin typeface="Arial"/>
            <a:cs typeface="Arial"/>
          </a:endParaRPr>
        </a:p>
      </xdr:txBody>
    </xdr:sp>
    <xdr:clientData/>
  </xdr:twoCellAnchor>
  <xdr:twoCellAnchor>
    <xdr:from>
      <xdr:col>7</xdr:col>
      <xdr:colOff>19049</xdr:colOff>
      <xdr:row>14</xdr:row>
      <xdr:rowOff>28574</xdr:rowOff>
    </xdr:from>
    <xdr:to>
      <xdr:col>10</xdr:col>
      <xdr:colOff>5443</xdr:colOff>
      <xdr:row>18</xdr:row>
      <xdr:rowOff>19049</xdr:rowOff>
    </xdr:to>
    <xdr:sp macro="" textlink="">
      <xdr:nvSpPr>
        <xdr:cNvPr id="6" name="AutoShape 2">
          <a:extLst>
            <a:ext uri="{FF2B5EF4-FFF2-40B4-BE49-F238E27FC236}">
              <a16:creationId xmlns:a16="http://schemas.microsoft.com/office/drawing/2014/main" id="{00000000-0008-0000-2A00-000006000000}"/>
            </a:ext>
          </a:extLst>
        </xdr:cNvPr>
        <xdr:cNvSpPr>
          <a:spLocks noChangeArrowheads="1"/>
        </xdr:cNvSpPr>
      </xdr:nvSpPr>
      <xdr:spPr bwMode="auto">
        <a:xfrm>
          <a:off x="4152899" y="2295524"/>
          <a:ext cx="1758044" cy="638175"/>
        </a:xfrm>
        <a:prstGeom prst="flowChartAlternateProcess">
          <a:avLst/>
        </a:prstGeom>
        <a:solidFill>
          <a:srgbClr val="FFFFFF"/>
        </a:solidFill>
        <a:ln w="9525">
          <a:solidFill>
            <a:srgbClr val="000000"/>
          </a:solidFill>
          <a:miter lim="800000"/>
          <a:headEnd/>
          <a:tailEnd/>
        </a:ln>
      </xdr:spPr>
      <xdr:txBody>
        <a:bodyPr vertOverflow="clip" wrap="square" lIns="27432" tIns="22860" rIns="27432" bIns="0" anchor="ctr" upright="1"/>
        <a:lstStyle/>
        <a:p>
          <a:pPr algn="ctr" rtl="0">
            <a:defRPr sz="1000"/>
          </a:pPr>
          <a:r>
            <a:rPr lang="en-US" sz="1000" b="0" i="0" strike="noStrike">
              <a:solidFill>
                <a:srgbClr val="000000"/>
              </a:solidFill>
              <a:latin typeface="Arial"/>
              <a:cs typeface="Arial"/>
            </a:rPr>
            <a:t>Drugs purchased by government hospitals</a:t>
          </a:r>
        </a:p>
        <a:p>
          <a:pPr marL="0" marR="0" indent="0" algn="ctr" defTabSz="914400" rtl="0" eaLnBrk="1" fontAlgn="auto" latinLnBrk="0" hangingPunct="1">
            <a:lnSpc>
              <a:spcPct val="100000"/>
            </a:lnSpc>
            <a:spcBef>
              <a:spcPts val="0"/>
            </a:spcBef>
            <a:spcAft>
              <a:spcPts val="0"/>
            </a:spcAft>
            <a:buClrTx/>
            <a:buSzTx/>
            <a:buFontTx/>
            <a:buNone/>
            <a:tabLst/>
            <a:defRPr sz="1000"/>
          </a:pPr>
          <a:r>
            <a:rPr lang="en-US" sz="1000" b="1" i="0">
              <a:latin typeface="Arial" pitchFamily="34" charset="0"/>
              <a:ea typeface="+mn-ea"/>
              <a:cs typeface="Arial" pitchFamily="34" charset="0"/>
            </a:rPr>
            <a:t>&lt; Rs. 1000 million</a:t>
          </a:r>
          <a:r>
            <a:rPr lang="en-US" sz="1000" b="1" i="0" baseline="30000">
              <a:latin typeface="Arial" pitchFamily="34" charset="0"/>
              <a:ea typeface="+mn-ea"/>
              <a:cs typeface="Arial" pitchFamily="34" charset="0"/>
            </a:rPr>
            <a:t>(c)</a:t>
          </a:r>
          <a:endParaRPr lang="en-US" b="1" baseline="30000">
            <a:latin typeface="Arial" pitchFamily="34" charset="0"/>
            <a:cs typeface="Arial" pitchFamily="34" charset="0"/>
          </a:endParaRPr>
        </a:p>
        <a:p>
          <a:pPr algn="ctr" rtl="0">
            <a:defRPr sz="1000"/>
          </a:pPr>
          <a:endParaRPr lang="en-US" sz="1000" b="0" i="0" strike="noStrike">
            <a:solidFill>
              <a:srgbClr val="000000"/>
            </a:solidFill>
            <a:latin typeface="Arial"/>
            <a:cs typeface="Arial"/>
          </a:endParaRPr>
        </a:p>
        <a:p>
          <a:pPr algn="ctr" rtl="0">
            <a:defRPr sz="1000"/>
          </a:pPr>
          <a:r>
            <a:rPr lang="en-US" sz="1000" b="0" i="0" strike="noStrike">
              <a:solidFill>
                <a:srgbClr val="000000"/>
              </a:solidFill>
              <a:latin typeface="Arial"/>
              <a:cs typeface="Arial"/>
            </a:rPr>
            <a:t> </a:t>
          </a:r>
        </a:p>
      </xdr:txBody>
    </xdr:sp>
    <xdr:clientData/>
  </xdr:twoCellAnchor>
  <xdr:twoCellAnchor>
    <xdr:from>
      <xdr:col>0</xdr:col>
      <xdr:colOff>457200</xdr:colOff>
      <xdr:row>16</xdr:row>
      <xdr:rowOff>47625</xdr:rowOff>
    </xdr:from>
    <xdr:to>
      <xdr:col>3</xdr:col>
      <xdr:colOff>142875</xdr:colOff>
      <xdr:row>26</xdr:row>
      <xdr:rowOff>19050</xdr:rowOff>
    </xdr:to>
    <xdr:sp macro="" textlink="">
      <xdr:nvSpPr>
        <xdr:cNvPr id="7" name="TextBox 6">
          <a:extLst>
            <a:ext uri="{FF2B5EF4-FFF2-40B4-BE49-F238E27FC236}">
              <a16:creationId xmlns:a16="http://schemas.microsoft.com/office/drawing/2014/main" id="{00000000-0008-0000-2A00-000007000000}"/>
            </a:ext>
          </a:extLst>
        </xdr:cNvPr>
        <xdr:cNvSpPr txBox="1"/>
      </xdr:nvSpPr>
      <xdr:spPr>
        <a:xfrm>
          <a:off x="457200" y="2638425"/>
          <a:ext cx="1457325" cy="18002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n-US" sz="1000">
            <a:latin typeface="Arial"/>
            <a:cs typeface="Arial"/>
          </a:endParaRPr>
        </a:p>
        <a:p>
          <a:pPr algn="ctr"/>
          <a:endParaRPr lang="en-US" sz="1000">
            <a:latin typeface="Arial"/>
            <a:cs typeface="Arial"/>
          </a:endParaRPr>
        </a:p>
        <a:p>
          <a:pPr algn="ctr"/>
          <a:endParaRPr lang="en-US" sz="1000">
            <a:latin typeface="Arial"/>
            <a:cs typeface="Arial"/>
          </a:endParaRPr>
        </a:p>
        <a:p>
          <a:pPr algn="ctr"/>
          <a:r>
            <a:rPr lang="en-US" sz="1000">
              <a:latin typeface="Arial"/>
              <a:cs typeface="Arial"/>
            </a:rPr>
            <a:t>Imports and Domestic production of medicine</a:t>
          </a:r>
        </a:p>
      </xdr:txBody>
    </xdr:sp>
    <xdr:clientData/>
  </xdr:twoCellAnchor>
  <xdr:twoCellAnchor>
    <xdr:from>
      <xdr:col>3</xdr:col>
      <xdr:colOff>600075</xdr:colOff>
      <xdr:row>9</xdr:row>
      <xdr:rowOff>19050</xdr:rowOff>
    </xdr:from>
    <xdr:to>
      <xdr:col>5</xdr:col>
      <xdr:colOff>371475</xdr:colOff>
      <xdr:row>13</xdr:row>
      <xdr:rowOff>28575</xdr:rowOff>
    </xdr:to>
    <xdr:sp macro="" textlink="">
      <xdr:nvSpPr>
        <xdr:cNvPr id="8" name="TextBox 7">
          <a:extLst>
            <a:ext uri="{FF2B5EF4-FFF2-40B4-BE49-F238E27FC236}">
              <a16:creationId xmlns:a16="http://schemas.microsoft.com/office/drawing/2014/main" id="{00000000-0008-0000-2A00-000008000000}"/>
            </a:ext>
          </a:extLst>
        </xdr:cNvPr>
        <xdr:cNvSpPr txBox="1"/>
      </xdr:nvSpPr>
      <xdr:spPr>
        <a:xfrm>
          <a:off x="2362200" y="1476375"/>
          <a:ext cx="962025" cy="657225"/>
        </a:xfrm>
        <a:prstGeom prst="rect">
          <a:avLst/>
        </a:prstGeom>
        <a:solidFill>
          <a:schemeClr val="bg1">
            <a:lumMod val="7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000">
              <a:latin typeface="Arial"/>
              <a:cs typeface="Arial"/>
            </a:rPr>
            <a:t>Public sector purchases</a:t>
          </a:r>
          <a:r>
            <a:rPr lang="en-US" sz="1000" baseline="30000">
              <a:latin typeface="Arial"/>
              <a:cs typeface="Arial"/>
            </a:rPr>
            <a:t>(a)</a:t>
          </a:r>
        </a:p>
      </xdr:txBody>
    </xdr:sp>
    <xdr:clientData/>
  </xdr:twoCellAnchor>
  <xdr:twoCellAnchor>
    <xdr:from>
      <xdr:col>3</xdr:col>
      <xdr:colOff>600075</xdr:colOff>
      <xdr:row>27</xdr:row>
      <xdr:rowOff>123825</xdr:rowOff>
    </xdr:from>
    <xdr:to>
      <xdr:col>5</xdr:col>
      <xdr:colOff>371475</xdr:colOff>
      <xdr:row>31</xdr:row>
      <xdr:rowOff>133350</xdr:rowOff>
    </xdr:to>
    <xdr:sp macro="" textlink="">
      <xdr:nvSpPr>
        <xdr:cNvPr id="9" name="TextBox 8">
          <a:extLst>
            <a:ext uri="{FF2B5EF4-FFF2-40B4-BE49-F238E27FC236}">
              <a16:creationId xmlns:a16="http://schemas.microsoft.com/office/drawing/2014/main" id="{00000000-0008-0000-2A00-000009000000}"/>
            </a:ext>
          </a:extLst>
        </xdr:cNvPr>
        <xdr:cNvSpPr txBox="1"/>
      </xdr:nvSpPr>
      <xdr:spPr>
        <a:xfrm>
          <a:off x="2362200" y="4705350"/>
          <a:ext cx="962025" cy="657225"/>
        </a:xfrm>
        <a:prstGeom prst="rect">
          <a:avLst/>
        </a:prstGeom>
        <a:solidFill>
          <a:schemeClr val="bg1">
            <a:lumMod val="7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000">
              <a:latin typeface="Arial"/>
              <a:cs typeface="Arial"/>
            </a:rPr>
            <a:t>Private sector purchases</a:t>
          </a:r>
          <a:r>
            <a:rPr lang="en-US" sz="1000" baseline="30000">
              <a:latin typeface="Arial"/>
              <a:cs typeface="Arial"/>
            </a:rPr>
            <a:t>(b)</a:t>
          </a:r>
        </a:p>
      </xdr:txBody>
    </xdr:sp>
    <xdr:clientData/>
  </xdr:twoCellAnchor>
  <xdr:twoCellAnchor>
    <xdr:from>
      <xdr:col>3</xdr:col>
      <xdr:colOff>142875</xdr:colOff>
      <xdr:row>11</xdr:row>
      <xdr:rowOff>23813</xdr:rowOff>
    </xdr:from>
    <xdr:to>
      <xdr:col>3</xdr:col>
      <xdr:colOff>600075</xdr:colOff>
      <xdr:row>21</xdr:row>
      <xdr:rowOff>33338</xdr:rowOff>
    </xdr:to>
    <xdr:cxnSp macro="">
      <xdr:nvCxnSpPr>
        <xdr:cNvPr id="10" name="Elbow Connector 9">
          <a:extLst>
            <a:ext uri="{FF2B5EF4-FFF2-40B4-BE49-F238E27FC236}">
              <a16:creationId xmlns:a16="http://schemas.microsoft.com/office/drawing/2014/main" id="{00000000-0008-0000-2A00-00000A000000}"/>
            </a:ext>
          </a:extLst>
        </xdr:cNvPr>
        <xdr:cNvCxnSpPr>
          <a:stCxn id="7" idx="3"/>
          <a:endCxn id="8" idx="1"/>
        </xdr:cNvCxnSpPr>
      </xdr:nvCxnSpPr>
      <xdr:spPr>
        <a:xfrm flipV="1">
          <a:off x="1914525" y="1804988"/>
          <a:ext cx="447675" cy="1628775"/>
        </a:xfrm>
        <a:prstGeom prst="bentConnector3">
          <a:avLst>
            <a:gd name="adj1" fmla="val 50000"/>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142875</xdr:colOff>
      <xdr:row>21</xdr:row>
      <xdr:rowOff>33338</xdr:rowOff>
    </xdr:from>
    <xdr:to>
      <xdr:col>3</xdr:col>
      <xdr:colOff>600075</xdr:colOff>
      <xdr:row>29</xdr:row>
      <xdr:rowOff>128588</xdr:rowOff>
    </xdr:to>
    <xdr:cxnSp macro="">
      <xdr:nvCxnSpPr>
        <xdr:cNvPr id="11" name="Elbow Connector 10">
          <a:extLst>
            <a:ext uri="{FF2B5EF4-FFF2-40B4-BE49-F238E27FC236}">
              <a16:creationId xmlns:a16="http://schemas.microsoft.com/office/drawing/2014/main" id="{00000000-0008-0000-2A00-00000B000000}"/>
            </a:ext>
          </a:extLst>
        </xdr:cNvPr>
        <xdr:cNvCxnSpPr>
          <a:stCxn id="7" idx="3"/>
          <a:endCxn id="9" idx="1"/>
        </xdr:cNvCxnSpPr>
      </xdr:nvCxnSpPr>
      <xdr:spPr>
        <a:xfrm>
          <a:off x="1914525" y="3433763"/>
          <a:ext cx="447675" cy="1600200"/>
        </a:xfrm>
        <a:prstGeom prst="bentConnector3">
          <a:avLst>
            <a:gd name="adj1" fmla="val 50000"/>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6</xdr:row>
      <xdr:rowOff>4763</xdr:rowOff>
    </xdr:from>
    <xdr:to>
      <xdr:col>7</xdr:col>
      <xdr:colOff>0</xdr:colOff>
      <xdr:row>11</xdr:row>
      <xdr:rowOff>23813</xdr:rowOff>
    </xdr:to>
    <xdr:cxnSp macro="">
      <xdr:nvCxnSpPr>
        <xdr:cNvPr id="12" name="Elbow Connector 11">
          <a:extLst>
            <a:ext uri="{FF2B5EF4-FFF2-40B4-BE49-F238E27FC236}">
              <a16:creationId xmlns:a16="http://schemas.microsoft.com/office/drawing/2014/main" id="{00000000-0008-0000-2A00-00000C000000}"/>
            </a:ext>
          </a:extLst>
        </xdr:cNvPr>
        <xdr:cNvCxnSpPr>
          <a:stCxn id="8" idx="3"/>
          <a:endCxn id="2" idx="1"/>
        </xdr:cNvCxnSpPr>
      </xdr:nvCxnSpPr>
      <xdr:spPr>
        <a:xfrm flipV="1">
          <a:off x="3324225" y="976313"/>
          <a:ext cx="809625" cy="828675"/>
        </a:xfrm>
        <a:prstGeom prst="bentConnector3">
          <a:avLst>
            <a:gd name="adj1" fmla="val 50000"/>
          </a:avLst>
        </a:prstGeom>
        <a:ln>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11</xdr:row>
      <xdr:rowOff>23813</xdr:rowOff>
    </xdr:from>
    <xdr:to>
      <xdr:col>7</xdr:col>
      <xdr:colOff>0</xdr:colOff>
      <xdr:row>16</xdr:row>
      <xdr:rowOff>19051</xdr:rowOff>
    </xdr:to>
    <xdr:cxnSp macro="">
      <xdr:nvCxnSpPr>
        <xdr:cNvPr id="13" name="Elbow Connector 12">
          <a:extLst>
            <a:ext uri="{FF2B5EF4-FFF2-40B4-BE49-F238E27FC236}">
              <a16:creationId xmlns:a16="http://schemas.microsoft.com/office/drawing/2014/main" id="{00000000-0008-0000-2A00-00000D000000}"/>
            </a:ext>
          </a:extLst>
        </xdr:cNvPr>
        <xdr:cNvCxnSpPr>
          <a:stCxn id="8" idx="3"/>
        </xdr:cNvCxnSpPr>
      </xdr:nvCxnSpPr>
      <xdr:spPr>
        <a:xfrm>
          <a:off x="3324225" y="1804988"/>
          <a:ext cx="809625" cy="804863"/>
        </a:xfrm>
        <a:prstGeom prst="bentConnector3">
          <a:avLst>
            <a:gd name="adj1" fmla="val 50000"/>
          </a:avLst>
        </a:prstGeom>
        <a:ln>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24</xdr:row>
      <xdr:rowOff>157163</xdr:rowOff>
    </xdr:from>
    <xdr:to>
      <xdr:col>7</xdr:col>
      <xdr:colOff>9524</xdr:colOff>
      <xdr:row>29</xdr:row>
      <xdr:rowOff>128588</xdr:rowOff>
    </xdr:to>
    <xdr:cxnSp macro="">
      <xdr:nvCxnSpPr>
        <xdr:cNvPr id="14" name="Elbow Connector 13">
          <a:extLst>
            <a:ext uri="{FF2B5EF4-FFF2-40B4-BE49-F238E27FC236}">
              <a16:creationId xmlns:a16="http://schemas.microsoft.com/office/drawing/2014/main" id="{00000000-0008-0000-2A00-00000E000000}"/>
            </a:ext>
          </a:extLst>
        </xdr:cNvPr>
        <xdr:cNvCxnSpPr>
          <a:stCxn id="9" idx="3"/>
          <a:endCxn id="3" idx="1"/>
        </xdr:cNvCxnSpPr>
      </xdr:nvCxnSpPr>
      <xdr:spPr>
        <a:xfrm flipV="1">
          <a:off x="3324225" y="4205288"/>
          <a:ext cx="819149" cy="828675"/>
        </a:xfrm>
        <a:prstGeom prst="bentConnector3">
          <a:avLst>
            <a:gd name="adj1" fmla="val 50000"/>
          </a:avLst>
        </a:prstGeom>
        <a:ln>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29</xdr:row>
      <xdr:rowOff>119063</xdr:rowOff>
    </xdr:from>
    <xdr:to>
      <xdr:col>7</xdr:col>
      <xdr:colOff>19049</xdr:colOff>
      <xdr:row>29</xdr:row>
      <xdr:rowOff>123825</xdr:rowOff>
    </xdr:to>
    <xdr:cxnSp macro="">
      <xdr:nvCxnSpPr>
        <xdr:cNvPr id="15" name="Elbow Connector 14">
          <a:extLst>
            <a:ext uri="{FF2B5EF4-FFF2-40B4-BE49-F238E27FC236}">
              <a16:creationId xmlns:a16="http://schemas.microsoft.com/office/drawing/2014/main" id="{00000000-0008-0000-2A00-00000F000000}"/>
            </a:ext>
          </a:extLst>
        </xdr:cNvPr>
        <xdr:cNvCxnSpPr/>
      </xdr:nvCxnSpPr>
      <xdr:spPr>
        <a:xfrm>
          <a:off x="3324225" y="5024438"/>
          <a:ext cx="828674" cy="4762"/>
        </a:xfrm>
        <a:prstGeom prst="bentConnector3">
          <a:avLst>
            <a:gd name="adj1" fmla="val 50000"/>
          </a:avLst>
        </a:prstGeom>
        <a:ln>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29</xdr:row>
      <xdr:rowOff>128588</xdr:rowOff>
    </xdr:from>
    <xdr:to>
      <xdr:col>7</xdr:col>
      <xdr:colOff>9525</xdr:colOff>
      <xdr:row>34</xdr:row>
      <xdr:rowOff>142875</xdr:rowOff>
    </xdr:to>
    <xdr:cxnSp macro="">
      <xdr:nvCxnSpPr>
        <xdr:cNvPr id="16" name="Elbow Connector 15">
          <a:extLst>
            <a:ext uri="{FF2B5EF4-FFF2-40B4-BE49-F238E27FC236}">
              <a16:creationId xmlns:a16="http://schemas.microsoft.com/office/drawing/2014/main" id="{00000000-0008-0000-2A00-000010000000}"/>
            </a:ext>
          </a:extLst>
        </xdr:cNvPr>
        <xdr:cNvCxnSpPr>
          <a:stCxn id="9" idx="3"/>
          <a:endCxn id="5" idx="1"/>
        </xdr:cNvCxnSpPr>
      </xdr:nvCxnSpPr>
      <xdr:spPr>
        <a:xfrm>
          <a:off x="3324225" y="5033963"/>
          <a:ext cx="819150" cy="823912"/>
        </a:xfrm>
        <a:prstGeom prst="bentConnector3">
          <a:avLst>
            <a:gd name="adj1" fmla="val 50000"/>
          </a:avLst>
        </a:prstGeom>
        <a:ln>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215900</xdr:colOff>
      <xdr:row>45</xdr:row>
      <xdr:rowOff>139700</xdr:rowOff>
    </xdr:from>
    <xdr:to>
      <xdr:col>11</xdr:col>
      <xdr:colOff>863600</xdr:colOff>
      <xdr:row>64</xdr:row>
      <xdr:rowOff>111126</xdr:rowOff>
    </xdr:to>
    <xdr:graphicFrame macro="">
      <xdr:nvGraphicFramePr>
        <xdr:cNvPr id="17" name="Chart 16">
          <a:extLst>
            <a:ext uri="{FF2B5EF4-FFF2-40B4-BE49-F238E27FC236}">
              <a16:creationId xmlns:a16="http://schemas.microsoft.com/office/drawing/2014/main" id="{00000000-0008-0000-2A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19050</xdr:colOff>
      <xdr:row>0</xdr:row>
      <xdr:rowOff>114300</xdr:rowOff>
    </xdr:from>
    <xdr:to>
      <xdr:col>11</xdr:col>
      <xdr:colOff>561975</xdr:colOff>
      <xdr:row>28</xdr:row>
      <xdr:rowOff>95250</xdr:rowOff>
    </xdr:to>
    <xdr:graphicFrame macro="">
      <xdr:nvGraphicFramePr>
        <xdr:cNvPr id="2" name="Chart 1">
          <a:extLst>
            <a:ext uri="{FF2B5EF4-FFF2-40B4-BE49-F238E27FC236}">
              <a16:creationId xmlns:a16="http://schemas.microsoft.com/office/drawing/2014/main" id="{00000000-0008-0000-2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28575</xdr:colOff>
      <xdr:row>0</xdr:row>
      <xdr:rowOff>47624</xdr:rowOff>
    </xdr:from>
    <xdr:to>
      <xdr:col>11</xdr:col>
      <xdr:colOff>238125</xdr:colOff>
      <xdr:row>27</xdr:row>
      <xdr:rowOff>190499</xdr:rowOff>
    </xdr:to>
    <xdr:graphicFrame macro="">
      <xdr:nvGraphicFramePr>
        <xdr:cNvPr id="2" name="Chart 1">
          <a:extLst>
            <a:ext uri="{FF2B5EF4-FFF2-40B4-BE49-F238E27FC236}">
              <a16:creationId xmlns:a16="http://schemas.microsoft.com/office/drawing/2014/main" id="{00000000-0008-0000-2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38100</xdr:colOff>
      <xdr:row>0</xdr:row>
      <xdr:rowOff>28574</xdr:rowOff>
    </xdr:from>
    <xdr:to>
      <xdr:col>11</xdr:col>
      <xdr:colOff>247650</xdr:colOff>
      <xdr:row>27</xdr:row>
      <xdr:rowOff>171449</xdr:rowOff>
    </xdr:to>
    <xdr:graphicFrame macro="">
      <xdr:nvGraphicFramePr>
        <xdr:cNvPr id="2" name="Chart 1">
          <a:extLst>
            <a:ext uri="{FF2B5EF4-FFF2-40B4-BE49-F238E27FC236}">
              <a16:creationId xmlns:a16="http://schemas.microsoft.com/office/drawing/2014/main" id="{00000000-0008-0000-2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19050</xdr:colOff>
      <xdr:row>0</xdr:row>
      <xdr:rowOff>47625</xdr:rowOff>
    </xdr:from>
    <xdr:to>
      <xdr:col>11</xdr:col>
      <xdr:colOff>323850</xdr:colOff>
      <xdr:row>28</xdr:row>
      <xdr:rowOff>28575</xdr:rowOff>
    </xdr:to>
    <xdr:graphicFrame macro="">
      <xdr:nvGraphicFramePr>
        <xdr:cNvPr id="2" name="Chart 1">
          <a:extLst>
            <a:ext uri="{FF2B5EF4-FFF2-40B4-BE49-F238E27FC236}">
              <a16:creationId xmlns:a16="http://schemas.microsoft.com/office/drawing/2014/main" id="{00000000-0008-0000-2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38099</xdr:colOff>
      <xdr:row>0</xdr:row>
      <xdr:rowOff>28575</xdr:rowOff>
    </xdr:from>
    <xdr:to>
      <xdr:col>11</xdr:col>
      <xdr:colOff>371474</xdr:colOff>
      <xdr:row>27</xdr:row>
      <xdr:rowOff>161925</xdr:rowOff>
    </xdr:to>
    <xdr:graphicFrame macro="">
      <xdr:nvGraphicFramePr>
        <xdr:cNvPr id="2" name="Chart 1">
          <a:extLst>
            <a:ext uri="{FF2B5EF4-FFF2-40B4-BE49-F238E27FC236}">
              <a16:creationId xmlns:a16="http://schemas.microsoft.com/office/drawing/2014/main" id="{00000000-0008-0000-2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9524</xdr:colOff>
      <xdr:row>0</xdr:row>
      <xdr:rowOff>28575</xdr:rowOff>
    </xdr:from>
    <xdr:to>
      <xdr:col>11</xdr:col>
      <xdr:colOff>352425</xdr:colOff>
      <xdr:row>28</xdr:row>
      <xdr:rowOff>28575</xdr:rowOff>
    </xdr:to>
    <xdr:graphicFrame macro="">
      <xdr:nvGraphicFramePr>
        <xdr:cNvPr id="2" name="Chart 1">
          <a:extLst>
            <a:ext uri="{FF2B5EF4-FFF2-40B4-BE49-F238E27FC236}">
              <a16:creationId xmlns:a16="http://schemas.microsoft.com/office/drawing/2014/main" id="{00000000-0008-0000-1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142875</xdr:colOff>
      <xdr:row>0</xdr:row>
      <xdr:rowOff>57149</xdr:rowOff>
    </xdr:from>
    <xdr:to>
      <xdr:col>11</xdr:col>
      <xdr:colOff>333375</xdr:colOff>
      <xdr:row>28</xdr:row>
      <xdr:rowOff>9524</xdr:rowOff>
    </xdr:to>
    <xdr:graphicFrame macro="">
      <xdr:nvGraphicFramePr>
        <xdr:cNvPr id="2" name="Chart 1">
          <a:extLst>
            <a:ext uri="{FF2B5EF4-FFF2-40B4-BE49-F238E27FC236}">
              <a16:creationId xmlns:a16="http://schemas.microsoft.com/office/drawing/2014/main" id="{00000000-0008-0000-3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0</xdr:col>
      <xdr:colOff>38100</xdr:colOff>
      <xdr:row>0</xdr:row>
      <xdr:rowOff>38099</xdr:rowOff>
    </xdr:from>
    <xdr:to>
      <xdr:col>11</xdr:col>
      <xdr:colOff>266700</xdr:colOff>
      <xdr:row>27</xdr:row>
      <xdr:rowOff>180974</xdr:rowOff>
    </xdr:to>
    <xdr:graphicFrame macro="">
      <xdr:nvGraphicFramePr>
        <xdr:cNvPr id="2" name="Chart 1">
          <a:extLst>
            <a:ext uri="{FF2B5EF4-FFF2-40B4-BE49-F238E27FC236}">
              <a16:creationId xmlns:a16="http://schemas.microsoft.com/office/drawing/2014/main" id="{00000000-0008-0000-3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66675</xdr:colOff>
      <xdr:row>0</xdr:row>
      <xdr:rowOff>28574</xdr:rowOff>
    </xdr:from>
    <xdr:to>
      <xdr:col>11</xdr:col>
      <xdr:colOff>333375</xdr:colOff>
      <xdr:row>28</xdr:row>
      <xdr:rowOff>19049</xdr:rowOff>
    </xdr:to>
    <xdr:graphicFrame macro="">
      <xdr:nvGraphicFramePr>
        <xdr:cNvPr id="2" name="Chart 1">
          <a:extLst>
            <a:ext uri="{FF2B5EF4-FFF2-40B4-BE49-F238E27FC236}">
              <a16:creationId xmlns:a16="http://schemas.microsoft.com/office/drawing/2014/main" id="{00000000-0008-0000-3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0</xdr:col>
      <xdr:colOff>38099</xdr:colOff>
      <xdr:row>0</xdr:row>
      <xdr:rowOff>47624</xdr:rowOff>
    </xdr:from>
    <xdr:to>
      <xdr:col>11</xdr:col>
      <xdr:colOff>276224</xdr:colOff>
      <xdr:row>27</xdr:row>
      <xdr:rowOff>190499</xdr:rowOff>
    </xdr:to>
    <xdr:graphicFrame macro="">
      <xdr:nvGraphicFramePr>
        <xdr:cNvPr id="2" name="Chart 1">
          <a:extLst>
            <a:ext uri="{FF2B5EF4-FFF2-40B4-BE49-F238E27FC236}">
              <a16:creationId xmlns:a16="http://schemas.microsoft.com/office/drawing/2014/main" id="{00000000-0008-0000-3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0</xdr:col>
      <xdr:colOff>57150</xdr:colOff>
      <xdr:row>0</xdr:row>
      <xdr:rowOff>47624</xdr:rowOff>
    </xdr:from>
    <xdr:to>
      <xdr:col>11</xdr:col>
      <xdr:colOff>342900</xdr:colOff>
      <xdr:row>28</xdr:row>
      <xdr:rowOff>38100</xdr:rowOff>
    </xdr:to>
    <xdr:graphicFrame macro="">
      <xdr:nvGraphicFramePr>
        <xdr:cNvPr id="2" name="Chart 1">
          <a:extLst>
            <a:ext uri="{FF2B5EF4-FFF2-40B4-BE49-F238E27FC236}">
              <a16:creationId xmlns:a16="http://schemas.microsoft.com/office/drawing/2014/main" id="{00000000-0008-0000-3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28574</xdr:colOff>
      <xdr:row>0</xdr:row>
      <xdr:rowOff>19049</xdr:rowOff>
    </xdr:from>
    <xdr:to>
      <xdr:col>11</xdr:col>
      <xdr:colOff>152399</xdr:colOff>
      <xdr:row>27</xdr:row>
      <xdr:rowOff>161924</xdr:rowOff>
    </xdr:to>
    <xdr:graphicFrame macro="">
      <xdr:nvGraphicFramePr>
        <xdr:cNvPr id="2" name="Chart 1">
          <a:extLst>
            <a:ext uri="{FF2B5EF4-FFF2-40B4-BE49-F238E27FC236}">
              <a16:creationId xmlns:a16="http://schemas.microsoft.com/office/drawing/2014/main" id="{00000000-0008-0000-2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0.44807</cdr:x>
      <cdr:y>0.42117</cdr:y>
    </cdr:from>
    <cdr:to>
      <cdr:x>0.60546</cdr:x>
      <cdr:y>0.50262</cdr:y>
    </cdr:to>
    <cdr:sp macro="" textlink="">
      <cdr:nvSpPr>
        <cdr:cNvPr id="3" name="TextBox 2"/>
        <cdr:cNvSpPr txBox="1"/>
      </cdr:nvSpPr>
      <cdr:spPr>
        <a:xfrm xmlns:a="http://schemas.openxmlformats.org/drawingml/2006/main">
          <a:off x="4123151" y="2361678"/>
          <a:ext cx="1448322" cy="45667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0.47926</cdr:x>
      <cdr:y>0.37929</cdr:y>
    </cdr:from>
    <cdr:to>
      <cdr:x>0.64232</cdr:x>
      <cdr:y>0.46073</cdr:y>
    </cdr:to>
    <cdr:sp macro="" textlink="">
      <cdr:nvSpPr>
        <cdr:cNvPr id="5" name="TextBox 4"/>
        <cdr:cNvSpPr txBox="1"/>
      </cdr:nvSpPr>
      <cdr:spPr>
        <a:xfrm xmlns:a="http://schemas.openxmlformats.org/drawingml/2006/main">
          <a:off x="4410205" y="2126815"/>
          <a:ext cx="1500514" cy="45667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0.7643</cdr:x>
      <cdr:y>0.55927</cdr:y>
    </cdr:from>
    <cdr:to>
      <cdr:x>0.924</cdr:x>
      <cdr:y>0.60131</cdr:y>
    </cdr:to>
    <cdr:sp macro="" textlink="">
      <cdr:nvSpPr>
        <cdr:cNvPr id="7" name="TextBox 6"/>
        <cdr:cNvSpPr txBox="1"/>
      </cdr:nvSpPr>
      <cdr:spPr>
        <a:xfrm xmlns:a="http://schemas.openxmlformats.org/drawingml/2006/main">
          <a:off x="5219708" y="2956505"/>
          <a:ext cx="1090660" cy="222239"/>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pPr marL="0" marR="0" indent="0" algn="l" defTabSz="914400" eaLnBrk="1" fontAlgn="auto" latinLnBrk="0" hangingPunct="1">
            <a:lnSpc>
              <a:spcPct val="100000"/>
            </a:lnSpc>
            <a:spcBef>
              <a:spcPts val="0"/>
            </a:spcBef>
            <a:spcAft>
              <a:spcPts val="0"/>
            </a:spcAft>
            <a:buClrTx/>
            <a:buSzTx/>
            <a:buFontTx/>
            <a:buNone/>
            <a:tabLst/>
            <a:defRPr/>
          </a:pPr>
          <a:r>
            <a:rPr lang="en-US" sz="1000" b="1">
              <a:effectLst/>
              <a:latin typeface="Arial"/>
              <a:ea typeface="+mn-ea"/>
              <a:cs typeface="Arial"/>
            </a:rPr>
            <a:t>Current health expenditure</a:t>
          </a:r>
          <a:endParaRPr lang="en-US" sz="1000">
            <a:effectLst/>
            <a:latin typeface="Arial"/>
            <a:cs typeface="Arial"/>
          </a:endParaRPr>
        </a:p>
        <a:p xmlns:a="http://schemas.openxmlformats.org/drawingml/2006/main">
          <a:pPr algn="l"/>
          <a:endParaRPr lang="en-US" sz="1000" b="1">
            <a:latin typeface="Arial"/>
            <a:cs typeface="Arial"/>
          </a:endParaRPr>
        </a:p>
      </cdr:txBody>
    </cdr:sp>
  </cdr:relSizeAnchor>
  <cdr:relSizeAnchor xmlns:cdr="http://schemas.openxmlformats.org/drawingml/2006/chartDrawing">
    <cdr:from>
      <cdr:x>0.63877</cdr:x>
      <cdr:y>0.4155</cdr:y>
    </cdr:from>
    <cdr:to>
      <cdr:x>0.77995</cdr:x>
      <cdr:y>0.48288</cdr:y>
    </cdr:to>
    <cdr:sp macro="" textlink="">
      <cdr:nvSpPr>
        <cdr:cNvPr id="8" name="TextBox 7"/>
        <cdr:cNvSpPr txBox="1"/>
      </cdr:nvSpPr>
      <cdr:spPr>
        <a:xfrm xmlns:a="http://schemas.openxmlformats.org/drawingml/2006/main">
          <a:off x="4362451" y="2196469"/>
          <a:ext cx="964151" cy="35623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000" b="1">
              <a:effectLst/>
              <a:latin typeface="Arial"/>
              <a:ea typeface="+mn-ea"/>
              <a:cs typeface="Arial"/>
            </a:rPr>
            <a:t>Total health expenditure</a:t>
          </a:r>
          <a:endParaRPr lang="en-US" sz="1000">
            <a:effectLst/>
            <a:latin typeface="Arial"/>
            <a:cs typeface="Arial"/>
          </a:endParaRPr>
        </a:p>
        <a:p xmlns:a="http://schemas.openxmlformats.org/drawingml/2006/main">
          <a:pPr algn="r"/>
          <a:endParaRPr lang="en-US" sz="1000" b="1">
            <a:latin typeface="Arial"/>
            <a:cs typeface="Arial"/>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9525</xdr:colOff>
      <xdr:row>0</xdr:row>
      <xdr:rowOff>9525</xdr:rowOff>
    </xdr:from>
    <xdr:to>
      <xdr:col>11</xdr:col>
      <xdr:colOff>238125</xdr:colOff>
      <xdr:row>28</xdr:row>
      <xdr:rowOff>47625</xdr:rowOff>
    </xdr:to>
    <xdr:graphicFrame macro="">
      <xdr:nvGraphicFramePr>
        <xdr:cNvPr id="2" name="Chart 1">
          <a:extLst>
            <a:ext uri="{FF2B5EF4-FFF2-40B4-BE49-F238E27FC236}">
              <a16:creationId xmlns:a16="http://schemas.microsoft.com/office/drawing/2014/main" id="{00000000-0008-0000-2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57150</xdr:colOff>
      <xdr:row>0</xdr:row>
      <xdr:rowOff>76199</xdr:rowOff>
    </xdr:from>
    <xdr:to>
      <xdr:col>11</xdr:col>
      <xdr:colOff>381000</xdr:colOff>
      <xdr:row>28</xdr:row>
      <xdr:rowOff>0</xdr:rowOff>
    </xdr:to>
    <xdr:graphicFrame macro="">
      <xdr:nvGraphicFramePr>
        <xdr:cNvPr id="2" name="Chart 1">
          <a:extLst>
            <a:ext uri="{FF2B5EF4-FFF2-40B4-BE49-F238E27FC236}">
              <a16:creationId xmlns:a16="http://schemas.microsoft.com/office/drawing/2014/main" id="{00000000-0008-0000-2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28575</xdr:colOff>
      <xdr:row>0</xdr:row>
      <xdr:rowOff>19050</xdr:rowOff>
    </xdr:from>
    <xdr:to>
      <xdr:col>11</xdr:col>
      <xdr:colOff>309563</xdr:colOff>
      <xdr:row>28</xdr:row>
      <xdr:rowOff>28576</xdr:rowOff>
    </xdr:to>
    <xdr:graphicFrame macro="">
      <xdr:nvGraphicFramePr>
        <xdr:cNvPr id="2" name="Chart 1">
          <a:extLst>
            <a:ext uri="{FF2B5EF4-FFF2-40B4-BE49-F238E27FC236}">
              <a16:creationId xmlns:a16="http://schemas.microsoft.com/office/drawing/2014/main" id="{00000000-0008-0000-2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38100</xdr:colOff>
      <xdr:row>0</xdr:row>
      <xdr:rowOff>38100</xdr:rowOff>
    </xdr:from>
    <xdr:to>
      <xdr:col>11</xdr:col>
      <xdr:colOff>306916</xdr:colOff>
      <xdr:row>28</xdr:row>
      <xdr:rowOff>0</xdr:rowOff>
    </xdr:to>
    <xdr:graphicFrame macro="">
      <xdr:nvGraphicFramePr>
        <xdr:cNvPr id="2" name="Chart 1">
          <a:extLst>
            <a:ext uri="{FF2B5EF4-FFF2-40B4-BE49-F238E27FC236}">
              <a16:creationId xmlns:a16="http://schemas.microsoft.com/office/drawing/2014/main" id="{00000000-0008-0000-2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40481</xdr:colOff>
      <xdr:row>0</xdr:row>
      <xdr:rowOff>35717</xdr:rowOff>
    </xdr:from>
    <xdr:to>
      <xdr:col>11</xdr:col>
      <xdr:colOff>369094</xdr:colOff>
      <xdr:row>27</xdr:row>
      <xdr:rowOff>154780</xdr:rowOff>
    </xdr:to>
    <xdr:graphicFrame macro="">
      <xdr:nvGraphicFramePr>
        <xdr:cNvPr id="2" name="Chart 1">
          <a:extLst>
            <a:ext uri="{FF2B5EF4-FFF2-40B4-BE49-F238E27FC236}">
              <a16:creationId xmlns:a16="http://schemas.microsoft.com/office/drawing/2014/main" id="{00000000-0008-0000-2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92"/>
  <sheetViews>
    <sheetView tabSelected="1" zoomScale="130" zoomScaleNormal="130" zoomScalePageLayoutView="125" workbookViewId="0"/>
  </sheetViews>
  <sheetFormatPr defaultColWidth="10.85546875" defaultRowHeight="14.25"/>
  <cols>
    <col min="1" max="16384" width="10.85546875" style="488"/>
  </cols>
  <sheetData>
    <row r="1" spans="1:4" ht="18">
      <c r="A1" s="486" t="s">
        <v>716</v>
      </c>
      <c r="B1" s="487"/>
    </row>
    <row r="2" spans="1:4">
      <c r="B2" s="487"/>
    </row>
    <row r="3" spans="1:4" ht="15.75">
      <c r="A3" s="489" t="s">
        <v>664</v>
      </c>
      <c r="B3" s="490"/>
      <c r="C3" s="490"/>
      <c r="D3" s="490"/>
    </row>
    <row r="4" spans="1:4" ht="15.75">
      <c r="A4" s="489"/>
      <c r="B4" s="490"/>
      <c r="C4" s="490"/>
      <c r="D4" s="490"/>
    </row>
    <row r="5" spans="1:4" ht="15.75">
      <c r="A5" s="489" t="s">
        <v>665</v>
      </c>
      <c r="B5" s="491"/>
      <c r="C5" s="490"/>
      <c r="D5" s="490"/>
    </row>
    <row r="6" spans="1:4" ht="15.75">
      <c r="A6" s="489"/>
      <c r="B6" s="438" t="s">
        <v>347</v>
      </c>
      <c r="C6" s="490"/>
      <c r="D6" s="490"/>
    </row>
    <row r="7" spans="1:4" ht="15.75">
      <c r="A7" s="489"/>
      <c r="B7" s="438" t="s">
        <v>349</v>
      </c>
      <c r="C7" s="490"/>
      <c r="D7" s="490"/>
    </row>
    <row r="8" spans="1:4" ht="15.75">
      <c r="A8" s="489"/>
      <c r="B8" s="438" t="s">
        <v>351</v>
      </c>
      <c r="C8" s="490"/>
      <c r="D8" s="490"/>
    </row>
    <row r="9" spans="1:4" ht="15.75">
      <c r="A9" s="489"/>
      <c r="B9" s="438" t="s">
        <v>717</v>
      </c>
      <c r="C9" s="490"/>
      <c r="D9" s="490"/>
    </row>
    <row r="10" spans="1:4" ht="15.75">
      <c r="A10" s="489"/>
      <c r="B10" s="438" t="s">
        <v>682</v>
      </c>
      <c r="C10" s="490"/>
      <c r="D10" s="490"/>
    </row>
    <row r="11" spans="1:4" ht="15.75">
      <c r="A11" s="489"/>
      <c r="B11" s="438" t="s">
        <v>683</v>
      </c>
      <c r="C11" s="490"/>
      <c r="D11" s="490"/>
    </row>
    <row r="12" spans="1:4" ht="15">
      <c r="A12" s="490"/>
      <c r="B12" s="438"/>
      <c r="C12" s="490"/>
      <c r="D12" s="490"/>
    </row>
    <row r="13" spans="1:4" ht="15.75">
      <c r="A13" s="489" t="s">
        <v>708</v>
      </c>
      <c r="B13" s="438"/>
      <c r="C13" s="490"/>
      <c r="D13" s="490"/>
    </row>
    <row r="14" spans="1:4" ht="15.75">
      <c r="A14" s="489"/>
      <c r="B14" s="438" t="s">
        <v>353</v>
      </c>
      <c r="C14" s="490"/>
      <c r="D14" s="490"/>
    </row>
    <row r="15" spans="1:4" ht="15.75">
      <c r="A15" s="489"/>
      <c r="B15" s="438" t="s">
        <v>354</v>
      </c>
      <c r="C15" s="490"/>
      <c r="D15" s="490"/>
    </row>
    <row r="16" spans="1:4" ht="15.75">
      <c r="A16" s="489"/>
      <c r="B16" s="438" t="s">
        <v>356</v>
      </c>
      <c r="C16" s="490"/>
      <c r="D16" s="490"/>
    </row>
    <row r="17" spans="1:4" ht="15.75">
      <c r="A17" s="489"/>
      <c r="B17" s="438" t="s">
        <v>393</v>
      </c>
      <c r="C17" s="490"/>
      <c r="D17" s="490"/>
    </row>
    <row r="18" spans="1:4" ht="15.75">
      <c r="A18" s="489"/>
      <c r="B18" s="438" t="s">
        <v>718</v>
      </c>
      <c r="C18" s="490"/>
      <c r="D18" s="490"/>
    </row>
    <row r="19" spans="1:4" ht="15.75">
      <c r="A19" s="489"/>
      <c r="B19" s="438" t="s">
        <v>719</v>
      </c>
      <c r="C19" s="490"/>
      <c r="D19" s="490"/>
    </row>
    <row r="20" spans="1:4" ht="15.75">
      <c r="A20" s="489"/>
      <c r="B20" s="438" t="s">
        <v>720</v>
      </c>
      <c r="C20" s="490"/>
      <c r="D20" s="490"/>
    </row>
    <row r="21" spans="1:4" ht="15.75">
      <c r="A21" s="489"/>
      <c r="B21" s="438" t="s">
        <v>721</v>
      </c>
      <c r="C21" s="490"/>
      <c r="D21" s="490"/>
    </row>
    <row r="22" spans="1:4" ht="15.75">
      <c r="A22" s="489"/>
      <c r="B22" s="438" t="s">
        <v>722</v>
      </c>
      <c r="C22" s="490"/>
      <c r="D22" s="490"/>
    </row>
    <row r="23" spans="1:4" ht="15.75">
      <c r="A23" s="489"/>
      <c r="B23" s="438" t="s">
        <v>723</v>
      </c>
      <c r="C23" s="490"/>
      <c r="D23" s="490"/>
    </row>
    <row r="24" spans="1:4" ht="15.75">
      <c r="A24" s="489"/>
      <c r="B24" s="438" t="s">
        <v>724</v>
      </c>
      <c r="C24" s="490"/>
      <c r="D24" s="490"/>
    </row>
    <row r="25" spans="1:4" ht="15.75">
      <c r="A25" s="489"/>
      <c r="B25" s="438"/>
      <c r="C25" s="490"/>
      <c r="D25" s="490"/>
    </row>
    <row r="26" spans="1:4" ht="15.75">
      <c r="A26" s="489" t="s">
        <v>709</v>
      </c>
      <c r="B26" s="438"/>
      <c r="C26" s="490"/>
      <c r="D26" s="490"/>
    </row>
    <row r="27" spans="1:4" ht="15.75">
      <c r="A27" s="489"/>
      <c r="B27" s="438" t="s">
        <v>357</v>
      </c>
      <c r="C27" s="490"/>
      <c r="D27" s="490"/>
    </row>
    <row r="28" spans="1:4" ht="15.75">
      <c r="A28" s="489"/>
      <c r="B28" s="438" t="s">
        <v>358</v>
      </c>
      <c r="C28" s="490"/>
      <c r="D28" s="490"/>
    </row>
    <row r="29" spans="1:4" ht="15.75">
      <c r="A29" s="489"/>
      <c r="B29" s="438" t="s">
        <v>359</v>
      </c>
      <c r="C29" s="490"/>
      <c r="D29" s="490"/>
    </row>
    <row r="30" spans="1:4" ht="15.75">
      <c r="A30" s="489"/>
      <c r="B30" s="438" t="s">
        <v>725</v>
      </c>
      <c r="C30" s="490"/>
      <c r="D30" s="490"/>
    </row>
    <row r="31" spans="1:4" ht="15.75">
      <c r="A31" s="489"/>
      <c r="B31" s="438" t="s">
        <v>726</v>
      </c>
      <c r="C31" s="490"/>
      <c r="D31" s="490"/>
    </row>
    <row r="32" spans="1:4" ht="15.75">
      <c r="A32" s="489"/>
      <c r="B32" s="438" t="s">
        <v>727</v>
      </c>
      <c r="C32" s="490"/>
      <c r="D32" s="490"/>
    </row>
    <row r="33" spans="1:4" ht="15">
      <c r="A33" s="490"/>
      <c r="B33" s="438"/>
      <c r="C33" s="490"/>
      <c r="D33" s="490"/>
    </row>
    <row r="34" spans="1:4" ht="15.75">
      <c r="A34" s="489" t="s">
        <v>710</v>
      </c>
      <c r="B34" s="438"/>
      <c r="C34" s="490"/>
      <c r="D34" s="490"/>
    </row>
    <row r="35" spans="1:4" ht="15.75">
      <c r="A35" s="489"/>
      <c r="B35" s="438" t="s">
        <v>360</v>
      </c>
      <c r="C35" s="490"/>
      <c r="D35" s="490"/>
    </row>
    <row r="36" spans="1:4" ht="15.75">
      <c r="A36" s="489"/>
      <c r="B36" s="438" t="s">
        <v>728</v>
      </c>
      <c r="C36" s="490"/>
      <c r="D36" s="490"/>
    </row>
    <row r="37" spans="1:4" ht="15.75">
      <c r="A37" s="489"/>
      <c r="B37" s="438" t="s">
        <v>729</v>
      </c>
      <c r="C37" s="490"/>
      <c r="D37" s="490"/>
    </row>
    <row r="38" spans="1:4" ht="15.75">
      <c r="A38" s="489"/>
      <c r="B38" s="438"/>
      <c r="C38" s="490"/>
      <c r="D38" s="490"/>
    </row>
    <row r="39" spans="1:4" ht="15.75">
      <c r="A39" s="489" t="s">
        <v>711</v>
      </c>
      <c r="B39" s="438"/>
      <c r="C39" s="490"/>
      <c r="D39" s="490"/>
    </row>
    <row r="40" spans="1:4" ht="15.75">
      <c r="A40" s="489"/>
      <c r="B40" s="438" t="s">
        <v>666</v>
      </c>
      <c r="C40" s="490"/>
      <c r="D40" s="490"/>
    </row>
    <row r="41" spans="1:4" ht="15.75">
      <c r="A41" s="489"/>
      <c r="B41" s="438" t="s">
        <v>667</v>
      </c>
      <c r="C41" s="490"/>
      <c r="D41" s="490"/>
    </row>
    <row r="42" spans="1:4" ht="15.75">
      <c r="A42" s="489"/>
      <c r="B42" s="438" t="s">
        <v>668</v>
      </c>
      <c r="C42" s="490"/>
      <c r="D42" s="490"/>
    </row>
    <row r="43" spans="1:4" ht="15.75">
      <c r="A43" s="489"/>
      <c r="B43" s="438" t="s">
        <v>736</v>
      </c>
      <c r="C43" s="490"/>
      <c r="D43" s="490"/>
    </row>
    <row r="44" spans="1:4" ht="15.75">
      <c r="A44" s="489"/>
      <c r="B44" s="438" t="s">
        <v>730</v>
      </c>
      <c r="C44" s="490"/>
      <c r="D44" s="490"/>
    </row>
    <row r="45" spans="1:4" ht="15.75">
      <c r="A45" s="489"/>
      <c r="B45" s="438"/>
      <c r="C45" s="490"/>
      <c r="D45" s="490"/>
    </row>
    <row r="46" spans="1:4" ht="15.75">
      <c r="A46" s="489" t="s">
        <v>712</v>
      </c>
      <c r="B46" s="438"/>
      <c r="C46" s="490"/>
      <c r="D46" s="490"/>
    </row>
    <row r="47" spans="1:4" ht="15.75">
      <c r="A47" s="489"/>
      <c r="B47" s="438" t="s">
        <v>669</v>
      </c>
      <c r="C47" s="490"/>
      <c r="D47" s="490"/>
    </row>
    <row r="48" spans="1:4" ht="15.75">
      <c r="A48" s="489"/>
      <c r="B48" s="438" t="s">
        <v>731</v>
      </c>
      <c r="C48" s="490"/>
      <c r="D48" s="490"/>
    </row>
    <row r="49" spans="1:4" ht="15.75">
      <c r="A49" s="489"/>
      <c r="B49" s="438"/>
      <c r="C49" s="490"/>
      <c r="D49" s="490"/>
    </row>
    <row r="50" spans="1:4" ht="15.75">
      <c r="A50" s="489" t="s">
        <v>713</v>
      </c>
      <c r="B50" s="438"/>
      <c r="C50" s="490"/>
      <c r="D50" s="490"/>
    </row>
    <row r="51" spans="1:4" ht="15.75">
      <c r="A51" s="489"/>
      <c r="B51" s="438" t="s">
        <v>670</v>
      </c>
      <c r="C51" s="490"/>
      <c r="D51" s="490"/>
    </row>
    <row r="52" spans="1:4" ht="15.75">
      <c r="A52" s="489"/>
      <c r="B52" s="438" t="s">
        <v>671</v>
      </c>
      <c r="C52" s="490"/>
      <c r="D52" s="490"/>
    </row>
    <row r="53" spans="1:4" ht="15.75">
      <c r="A53" s="489"/>
      <c r="B53" s="438" t="s">
        <v>672</v>
      </c>
      <c r="C53" s="490"/>
      <c r="D53" s="490"/>
    </row>
    <row r="54" spans="1:4" ht="15.75">
      <c r="A54" s="489"/>
      <c r="B54" s="438" t="s">
        <v>673</v>
      </c>
      <c r="C54" s="490"/>
      <c r="D54" s="490"/>
    </row>
    <row r="55" spans="1:4" ht="15.75">
      <c r="A55" s="489"/>
      <c r="B55" s="438" t="s">
        <v>732</v>
      </c>
      <c r="C55" s="490"/>
      <c r="D55" s="490"/>
    </row>
    <row r="56" spans="1:4" ht="15.75">
      <c r="A56" s="489"/>
      <c r="B56" s="438" t="s">
        <v>733</v>
      </c>
      <c r="C56" s="490"/>
      <c r="D56" s="490"/>
    </row>
    <row r="57" spans="1:4" ht="15.75">
      <c r="A57" s="489"/>
      <c r="B57" s="438" t="s">
        <v>734</v>
      </c>
      <c r="C57" s="490"/>
      <c r="D57" s="490"/>
    </row>
    <row r="58" spans="1:4" ht="15.75">
      <c r="A58" s="489"/>
      <c r="B58" s="438" t="s">
        <v>735</v>
      </c>
      <c r="C58" s="490"/>
      <c r="D58" s="490"/>
    </row>
    <row r="59" spans="1:4" ht="15.75">
      <c r="A59" s="489"/>
      <c r="B59" s="438"/>
      <c r="C59" s="490"/>
      <c r="D59" s="490"/>
    </row>
    <row r="60" spans="1:4" ht="15.75">
      <c r="A60" s="489" t="s">
        <v>745</v>
      </c>
      <c r="B60" s="438"/>
      <c r="C60" s="490"/>
      <c r="D60" s="490"/>
    </row>
    <row r="61" spans="1:4" ht="15.75">
      <c r="A61" s="489"/>
      <c r="B61" s="438" t="s">
        <v>746</v>
      </c>
      <c r="C61" s="490"/>
      <c r="D61" s="490"/>
    </row>
    <row r="62" spans="1:4" ht="15.75">
      <c r="A62" s="489"/>
      <c r="B62" s="438" t="s">
        <v>747</v>
      </c>
      <c r="C62" s="490"/>
      <c r="D62" s="490"/>
    </row>
    <row r="63" spans="1:4" ht="15.75">
      <c r="A63" s="489"/>
      <c r="B63" s="438" t="s">
        <v>748</v>
      </c>
      <c r="C63" s="490"/>
      <c r="D63" s="490"/>
    </row>
    <row r="64" spans="1:4" ht="15.75">
      <c r="A64" s="489"/>
      <c r="B64" s="438" t="s">
        <v>749</v>
      </c>
      <c r="C64" s="490"/>
      <c r="D64" s="490"/>
    </row>
    <row r="65" spans="1:4" ht="15.75">
      <c r="A65" s="489"/>
      <c r="B65" s="438"/>
      <c r="C65" s="490"/>
      <c r="D65" s="490"/>
    </row>
    <row r="66" spans="1:4" ht="15.75">
      <c r="A66" s="489" t="s">
        <v>714</v>
      </c>
    </row>
    <row r="67" spans="1:4" ht="15.75">
      <c r="A67" s="489"/>
      <c r="B67" s="438" t="s">
        <v>750</v>
      </c>
    </row>
    <row r="68" spans="1:4" ht="15.75">
      <c r="A68" s="489"/>
      <c r="B68" s="438" t="s">
        <v>751</v>
      </c>
    </row>
    <row r="69" spans="1:4" ht="15.75">
      <c r="A69" s="489"/>
      <c r="B69" s="438" t="s">
        <v>752</v>
      </c>
    </row>
    <row r="70" spans="1:4" ht="15">
      <c r="A70" s="490"/>
      <c r="B70" s="490"/>
    </row>
    <row r="71" spans="1:4" ht="15.75">
      <c r="A71" s="489" t="s">
        <v>715</v>
      </c>
    </row>
    <row r="72" spans="1:4" ht="15.75">
      <c r="A72" s="489"/>
      <c r="B72" s="438" t="s">
        <v>753</v>
      </c>
    </row>
    <row r="73" spans="1:4" ht="15.75">
      <c r="A73" s="489"/>
      <c r="B73" s="438" t="s">
        <v>754</v>
      </c>
    </row>
    <row r="74" spans="1:4" ht="15.75">
      <c r="A74" s="489"/>
      <c r="B74" s="438" t="s">
        <v>755</v>
      </c>
    </row>
    <row r="75" spans="1:4" ht="15.75">
      <c r="A75" s="489"/>
      <c r="B75" s="438" t="s">
        <v>676</v>
      </c>
    </row>
    <row r="76" spans="1:4" ht="15.75">
      <c r="A76" s="489"/>
    </row>
    <row r="77" spans="1:4" ht="15">
      <c r="A77" s="490"/>
      <c r="B77" s="438"/>
    </row>
    <row r="78" spans="1:4" ht="15">
      <c r="A78" s="490"/>
      <c r="B78" s="438"/>
    </row>
    <row r="79" spans="1:4" ht="15">
      <c r="A79" s="490"/>
      <c r="B79" s="438"/>
    </row>
    <row r="80" spans="1:4" ht="15">
      <c r="A80" s="490"/>
      <c r="B80" s="438"/>
    </row>
    <row r="85" spans="1:2" ht="15">
      <c r="A85" s="492"/>
    </row>
    <row r="86" spans="1:2">
      <c r="B86" s="129"/>
    </row>
    <row r="87" spans="1:2">
      <c r="B87" s="129"/>
    </row>
    <row r="88" spans="1:2">
      <c r="B88" s="129"/>
    </row>
    <row r="89" spans="1:2">
      <c r="B89" s="129"/>
    </row>
    <row r="90" spans="1:2">
      <c r="B90" s="129"/>
    </row>
    <row r="91" spans="1:2">
      <c r="B91" s="129"/>
    </row>
    <row r="92" spans="1:2">
      <c r="B92" s="129"/>
    </row>
  </sheetData>
  <hyperlinks>
    <hyperlink ref="B6" location="'Table 1'!A1" display="Table 1: Current, capital and total expenditure on health, nominal and real values (2018 prices), 1990–2019" xr:uid="{00000000-0004-0000-0000-000000000000}"/>
    <hyperlink ref="B7" location="'Table 2'!A1" display="Table 2: Current and total health expenditure, GDP, annual growth rates and share of health on GDP, 1990–2019" xr:uid="{00000000-0004-0000-0000-000001000000}"/>
    <hyperlink ref="B8" location="'Table 3'!A1" display="Table 3: Per capita current, total health expenditure and GDP, 1990–2019" xr:uid="{00000000-0004-0000-0000-000002000000}"/>
    <hyperlink ref="B9" location="'Figure 1'!A1" display="Figure 1: Current expenditure on health in real values (2018 prices), 1990–2019 " xr:uid="{00000000-0004-0000-0000-000003000000}"/>
    <hyperlink ref="B10" location="'Figure 2'!A1" display="Figure 2: Ratio of current health expenditure to GDP (%), 1990–2019" xr:uid="{00000000-0004-0000-0000-000004000000}"/>
    <hyperlink ref="B11" location="'Figure 3'!A1" display=" Figure 3: Per capita current and total health expenditure (Rs.), 1990–2019" xr:uid="{00000000-0004-0000-0000-000005000000}"/>
    <hyperlink ref="B14" location="'Table 4'!A1" display="Table 4: Current health expenditure by financing source, 1990–2019" xr:uid="{00000000-0004-0000-0000-000006000000}"/>
    <hyperlink ref="B15" location="'Table 5'!A1" display="Table 5: Public current expenditure on health  by financing source, 1990–2019" xr:uid="{00000000-0004-0000-0000-000007000000}"/>
    <hyperlink ref="B16" location="'Table 6'!A1" display="Table 6: Private current expenditure on health  by financing source, 1990–2019" xr:uid="{00000000-0004-0000-0000-000008000000}"/>
    <hyperlink ref="B17" location="'Table 7'!A1" display="Table 7: Capital expenditure on health by financing source , 1990–2019" xr:uid="{00000000-0004-0000-0000-000009000000}"/>
    <hyperlink ref="B18" location="'Figure 4'!A1" display="Figure 4: Share of public and private funding (%), 1990–2019" xr:uid="{00000000-0004-0000-0000-00000A000000}"/>
    <hyperlink ref="B19" location="'Figure 5'!A1" display=" Figure 5: Public and Private funding as a share of GDP (%), 1990–2019" xr:uid="{00000000-0004-0000-0000-00000B000000}"/>
    <hyperlink ref="B20" location="'Figure 6'!A1" display="Figure 6: Government current health expenditure by financing source (%), 1990–2019" xr:uid="{00000000-0004-0000-0000-00000C000000}"/>
    <hyperlink ref="B21" location="'Figure 7'!A1" display="Figure 7: Government current health expenditure by financing source (%), 2018" xr:uid="{00000000-0004-0000-0000-00000D000000}"/>
    <hyperlink ref="B22" location="'Figure 8'!A1" display="Figure  8: Private current health expenditure by financing source (%), 1990–2019" xr:uid="{00000000-0004-0000-0000-00000E000000}"/>
    <hyperlink ref="B23" location="'Figure 9'!A1" display="Figure 9: Private current health expenditure by financing source (%), 2018" xr:uid="{00000000-0004-0000-0000-00000F000000}"/>
    <hyperlink ref="B24" location="'Figure 10'!A1" display="Figure 10 : Capital expenditure by financing source (%), 2018" xr:uid="{00000000-0004-0000-0000-000010000000}"/>
    <hyperlink ref="B27" location="'Table 8'!A1" display="Table 8: Current health expenditure by function (Rs. million), 1990–2019" xr:uid="{00000000-0004-0000-0000-000011000000}"/>
    <hyperlink ref="B28" location="'Table 9'!A1" display="Table 9 : Share of health expenditure by function (%), 1990–2019" xr:uid="{00000000-0004-0000-0000-000012000000}"/>
    <hyperlink ref="B29" location="'Table 10'!A1" display="Table 10: Shares of health expenditure for each function by source of financing (%), 1990–2019" xr:uid="{00000000-0004-0000-0000-000013000000}"/>
    <hyperlink ref="B30" location="'Figure 11'!A1" display="Figure 11: Current health expenditure by function (%), 1990–2019" xr:uid="{00000000-0004-0000-0000-000014000000}"/>
    <hyperlink ref="B31" location="'Figure 12'!A1" display="Figure 12: Current health expenditure by function (%), 2018" xr:uid="{00000000-0004-0000-0000-000015000000}"/>
    <hyperlink ref="B32" location="'Figure 13'!A1" display="Figure 13: Flow of expenditure on medicines in the health sector,2018" xr:uid="{00000000-0004-0000-0000-000016000000}"/>
    <hyperlink ref="B35" location="'Table 11'!A1" display="Table 11: Current health expenditure by provider, 1990–2019" xr:uid="{00000000-0004-0000-0000-000017000000}"/>
    <hyperlink ref="B36" location="'Figure 14'!A1" display="Figure 14: Current expenditure by provider (%), 2018" xr:uid="{00000000-0004-0000-0000-000018000000}"/>
    <hyperlink ref="B37" location="'Figure 15'!A1" display="Figure 15: Current health expenditure by provider, 1990–2019" xr:uid="{00000000-0004-0000-0000-000019000000}"/>
    <hyperlink ref="B40" location="'Table 12'!A1" display="Table 12: Current health expenditure by province (Rs. million), 1990–2019" xr:uid="{00000000-0004-0000-0000-00001A000000}"/>
    <hyperlink ref="B41" location="'Table 13'!A1" display="Table 13: Public current health expenditure per capita by province (Rs.), 1990–2019" xr:uid="{00000000-0004-0000-0000-00001B000000}"/>
    <hyperlink ref="B42" location="'Table 14'!A1" display="Table 14: Shares of current health expenditure by province and financing source (%), 1990–2019" xr:uid="{00000000-0004-0000-0000-00001C000000}"/>
    <hyperlink ref="B43" location="'Table 15'!A1" display="Table 15: Public current health expenditure per capita by district (Rs.), 1990, 1995, 2000, 2005, 2016–2019" xr:uid="{00000000-0004-0000-0000-00001D000000}"/>
    <hyperlink ref="B44" location="'Figure 16'!A1" display="Figure 16: Current health expenditure by province (Rs. million), 1990–2019" xr:uid="{00000000-0004-0000-0000-00001E000000}"/>
    <hyperlink ref="B47" location="'Table 16'!A1" display="Table 16: Current expenditure by revenues of financing schemes, 1990–2019" xr:uid="{00000000-0004-0000-0000-00001F000000}"/>
    <hyperlink ref="B48" location="'Figure 17'!A1" display="Figure 17: Current health expenditure by revenues of financing (%), 1990–2019" xr:uid="{00000000-0004-0000-0000-000020000000}"/>
    <hyperlink ref="B51" location="'Table 17'!A1" display="Table 17: General economic indicators and health expenditure for selected countries in the Asia-Pacific region" xr:uid="{00000000-0004-0000-0000-000021000000}"/>
    <hyperlink ref="B52" location="'Table 18'!A1" display="Table 18: Current health expenditure by financing agent for selected countries in the Asia-Pacific region (%) " xr:uid="{00000000-0004-0000-0000-000022000000}"/>
    <hyperlink ref="B53" location="'Table 19'!A1" display="Table 19: Current health expenditure by function (mode of production) for selected countries in the Asia-Pacific region (%) " xr:uid="{00000000-0004-0000-0000-000023000000}"/>
    <hyperlink ref="B54" location="'Table 20'!A1" display="Table 20: Current health expenditure by provider for selected countries in the Asia-Pacific region (%) " xr:uid="{00000000-0004-0000-0000-000024000000}"/>
    <hyperlink ref="B55" location="'Figure 18'!A1" display="Figure 18: Log of Per capita health expenditure (PPP$) vs Log of per capita GDP (PPP$)" xr:uid="{00000000-0004-0000-0000-000025000000}"/>
    <hyperlink ref="B56" location="'Figure 19'!A1" display="'Figure 19'!A1" xr:uid="{00000000-0004-0000-0000-000026000000}"/>
    <hyperlink ref="B57" location="'Figure 20'!A1" display="Figure 20: Current health expenditure by function for selected Asia-Pacific countries (%)" xr:uid="{00000000-0004-0000-0000-000027000000}"/>
    <hyperlink ref="B58" location="'Figure 21'!A1" display="Figure 21: Current health expenditure by provider for selected Asia-Pacific countries (%)" xr:uid="{00000000-0004-0000-0000-000028000000}"/>
    <hyperlink ref="B61" location="'Table 21'!A1" display="Table 21: Primary care expenditure, 1990–2019 " xr:uid="{00000000-0004-0000-0000-000029000000}"/>
    <hyperlink ref="B62" location="'Table 22'!A1" display="Table 22: Primary care spending financed by public sources, 1990–2019" xr:uid="{00000000-0004-0000-0000-00002A000000}"/>
    <hyperlink ref="B63" location="'Figure 22'!A1" display="'Figure 22'!A1" xr:uid="{00000000-0004-0000-0000-00002B000000}"/>
    <hyperlink ref="B64" location="'Figure 23'!A1" display="Figure 23: Share of primary care spending financed by public sources (%), 1990–2019" xr:uid="{00000000-0004-0000-0000-00002C000000}"/>
    <hyperlink ref="B67" location="'Table 23'!A1" display="Table 23: Total health expenditure by SHA 1.0 health care function classification (Rs. million), 1990–2019" xr:uid="{00000000-0004-0000-0000-00002D000000}"/>
    <hyperlink ref="B68" location="'Table 24'!A1" display="Table 24: Current health expenditure by SHA 1.0 health care provider classification (Rs. million), 1990–2019" xr:uid="{00000000-0004-0000-0000-00002E000000}"/>
    <hyperlink ref="B69" location="'Table 25'!A1" display="Table 25: Total health expenditure by SHA 1.0 source of funding classification (Rs. million), 1990–2019" xr:uid="{00000000-0004-0000-0000-00002F000000}"/>
    <hyperlink ref="B72" location="'Table 26'!A1" display="Table 26: Current health expenditure by SHA 2011 health care function classification (Rs. million), 1990–2019" xr:uid="{00000000-0004-0000-0000-000030000000}"/>
    <hyperlink ref="B73" location="'Table 27'!A1" display="Table 27: Current health expenditure by SHA 2011 health care provider classification (Rs. million), 1990–2019" xr:uid="{00000000-0004-0000-0000-000031000000}"/>
    <hyperlink ref="B74" location="'Table 28'!A1" display="Table 28: Current health expenditure by SHA 2011 financing sheme classification (Rs. million), 1990–2019" xr:uid="{00000000-0004-0000-0000-000032000000}"/>
    <hyperlink ref="B75" location="'Table 29'!A1" display="Table 27: Current health expenditure by SHA 2011 revenues of financing classification (Rs. million), 1990–2019" xr:uid="{00000000-0004-0000-0000-000033000000}"/>
  </hyperlinks>
  <pageMargins left="0.75" right="0.75" top="1" bottom="1" header="0.5" footer="0.5"/>
  <pageSetup paperSize="9" orientation="portrait" horizontalDpi="4294967292" verticalDpi="429496729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L40"/>
  <sheetViews>
    <sheetView showGridLines="0" zoomScale="120" zoomScaleNormal="120" zoomScalePageLayoutView="125" workbookViewId="0"/>
  </sheetViews>
  <sheetFormatPr defaultColWidth="8.85546875" defaultRowHeight="15"/>
  <cols>
    <col min="1" max="2" width="8.85546875" style="3"/>
    <col min="3" max="3" width="2.85546875" style="3" customWidth="1"/>
    <col min="4" max="4" width="8.85546875" style="3"/>
    <col min="5" max="5" width="2.85546875" style="3" customWidth="1"/>
    <col min="6" max="6" width="9.28515625" style="3" customWidth="1"/>
    <col min="7" max="7" width="2.85546875" style="3" customWidth="1"/>
    <col min="8" max="8" width="8.85546875" style="3"/>
    <col min="9" max="9" width="2.85546875" style="3" customWidth="1"/>
    <col min="10" max="10" width="8.85546875" style="3"/>
    <col min="11" max="11" width="2.85546875" style="3" customWidth="1"/>
    <col min="12" max="12" width="8.85546875" style="3"/>
    <col min="13" max="13" width="2.85546875" style="3" customWidth="1"/>
    <col min="14" max="14" width="8.85546875" style="3"/>
    <col min="15" max="15" width="2.85546875" style="3" customWidth="1"/>
    <col min="16" max="16" width="9.85546875" style="3" customWidth="1"/>
    <col min="17" max="28" width="8.85546875" style="3"/>
    <col min="29" max="39" width="8.85546875" style="3" customWidth="1"/>
    <col min="40" max="16384" width="8.85546875" style="3"/>
  </cols>
  <sheetData>
    <row r="1" spans="1:38">
      <c r="A1" s="19" t="s">
        <v>358</v>
      </c>
      <c r="B1" s="17"/>
      <c r="C1" s="17"/>
      <c r="D1" s="48"/>
      <c r="E1" s="17"/>
      <c r="F1" s="48"/>
      <c r="G1" s="17"/>
      <c r="H1" s="48"/>
      <c r="I1" s="17"/>
      <c r="J1" s="48"/>
      <c r="K1" s="17"/>
      <c r="L1" s="48"/>
      <c r="M1" s="17"/>
      <c r="N1" s="48"/>
      <c r="O1" s="17"/>
      <c r="P1" s="17"/>
      <c r="Q1" s="17"/>
    </row>
    <row r="2" spans="1:38">
      <c r="A2" s="21"/>
      <c r="B2" s="17"/>
      <c r="C2" s="17"/>
      <c r="D2" s="18"/>
      <c r="E2" s="17"/>
      <c r="F2" s="18"/>
      <c r="G2" s="17"/>
      <c r="H2" s="18"/>
      <c r="I2" s="17"/>
      <c r="J2" s="18"/>
      <c r="K2" s="17"/>
      <c r="L2" s="18"/>
      <c r="M2" s="17"/>
      <c r="N2" s="48"/>
      <c r="O2" s="17"/>
      <c r="P2" s="17"/>
      <c r="Q2" s="21"/>
    </row>
    <row r="3" spans="1:38" ht="66" customHeight="1">
      <c r="A3" s="49" t="s">
        <v>3</v>
      </c>
      <c r="B3" s="50" t="s">
        <v>62</v>
      </c>
      <c r="C3" s="50"/>
      <c r="D3" s="50" t="s">
        <v>63</v>
      </c>
      <c r="E3" s="50"/>
      <c r="F3" s="50" t="s">
        <v>102</v>
      </c>
      <c r="G3" s="50"/>
      <c r="H3" s="50" t="s">
        <v>104</v>
      </c>
      <c r="I3" s="50"/>
      <c r="J3" s="50" t="s">
        <v>82</v>
      </c>
      <c r="K3" s="50"/>
      <c r="L3" s="50" t="s">
        <v>64</v>
      </c>
      <c r="M3" s="50"/>
      <c r="N3" s="50" t="s">
        <v>103</v>
      </c>
      <c r="O3" s="50"/>
      <c r="P3" s="50" t="s">
        <v>105</v>
      </c>
      <c r="Q3" s="50" t="s">
        <v>65</v>
      </c>
    </row>
    <row r="4" spans="1:38">
      <c r="A4" s="6">
        <v>1990</v>
      </c>
      <c r="B4" s="29">
        <v>24.44990550309435</v>
      </c>
      <c r="C4" s="71"/>
      <c r="D4" s="20">
        <v>28.54848500481965</v>
      </c>
      <c r="E4" s="71"/>
      <c r="F4" s="72">
        <v>9.5202701740353612E-2</v>
      </c>
      <c r="G4" s="71"/>
      <c r="H4" s="72">
        <v>5.9536782434930019E-2</v>
      </c>
      <c r="I4" s="71"/>
      <c r="J4" s="72">
        <v>5.5220242216849025</v>
      </c>
      <c r="K4" s="71"/>
      <c r="L4" s="72">
        <v>25.24799121652979</v>
      </c>
      <c r="M4" s="71"/>
      <c r="N4" s="72">
        <v>10.015804886366624</v>
      </c>
      <c r="O4" s="71"/>
      <c r="P4" s="29">
        <v>6.0610496833293874</v>
      </c>
      <c r="Q4" s="52">
        <v>99.999999999999986</v>
      </c>
      <c r="AD4"/>
      <c r="AE4"/>
      <c r="AF4"/>
      <c r="AG4"/>
      <c r="AH4"/>
      <c r="AI4"/>
      <c r="AJ4"/>
      <c r="AK4"/>
      <c r="AL4"/>
    </row>
    <row r="5" spans="1:38">
      <c r="A5" s="6">
        <v>1991</v>
      </c>
      <c r="B5" s="29">
        <v>23.77199232430598</v>
      </c>
      <c r="C5" s="71"/>
      <c r="D5" s="20">
        <v>28.499640398246118</v>
      </c>
      <c r="E5" s="71"/>
      <c r="F5" s="72">
        <v>0.10363658129838027</v>
      </c>
      <c r="G5" s="71"/>
      <c r="H5" s="72">
        <v>5.9767122000213245E-2</v>
      </c>
      <c r="I5" s="71"/>
      <c r="J5" s="72">
        <v>5.6647665528189073</v>
      </c>
      <c r="K5" s="71"/>
      <c r="L5" s="72">
        <v>26.473288927398119</v>
      </c>
      <c r="M5" s="71"/>
      <c r="N5" s="72">
        <v>10.446484172466135</v>
      </c>
      <c r="O5" s="71"/>
      <c r="P5" s="29">
        <v>4.9804239214661621</v>
      </c>
      <c r="Q5" s="52">
        <v>100</v>
      </c>
      <c r="AD5"/>
      <c r="AE5"/>
      <c r="AF5"/>
      <c r="AG5"/>
      <c r="AH5"/>
      <c r="AI5"/>
      <c r="AJ5"/>
      <c r="AK5"/>
      <c r="AL5"/>
    </row>
    <row r="6" spans="1:38">
      <c r="A6" s="6">
        <v>1992</v>
      </c>
      <c r="B6" s="29">
        <v>24.823862379963419</v>
      </c>
      <c r="C6" s="71"/>
      <c r="D6" s="20">
        <v>28.023379270834692</v>
      </c>
      <c r="E6" s="71"/>
      <c r="F6" s="72">
        <v>0.10459535318550668</v>
      </c>
      <c r="G6" s="71"/>
      <c r="H6" s="72">
        <v>6.0062570542953685E-2</v>
      </c>
      <c r="I6" s="71"/>
      <c r="J6" s="72">
        <v>5.3122371448709824</v>
      </c>
      <c r="K6" s="71"/>
      <c r="L6" s="72">
        <v>26.482833609940542</v>
      </c>
      <c r="M6" s="71"/>
      <c r="N6" s="72">
        <v>10.181944331731305</v>
      </c>
      <c r="O6" s="71"/>
      <c r="P6" s="29">
        <v>5.0110853389306049</v>
      </c>
      <c r="Q6" s="52">
        <v>100</v>
      </c>
      <c r="AD6"/>
      <c r="AE6"/>
      <c r="AF6"/>
      <c r="AG6"/>
      <c r="AH6"/>
      <c r="AI6"/>
      <c r="AJ6"/>
      <c r="AK6"/>
      <c r="AL6"/>
    </row>
    <row r="7" spans="1:38">
      <c r="A7" s="6">
        <v>1993</v>
      </c>
      <c r="B7" s="29">
        <v>25.727511622641575</v>
      </c>
      <c r="C7" s="71"/>
      <c r="D7" s="20">
        <v>26.708676524240214</v>
      </c>
      <c r="E7" s="71"/>
      <c r="F7" s="72">
        <v>9.9232809322975665E-2</v>
      </c>
      <c r="G7" s="71"/>
      <c r="H7" s="72">
        <v>5.9371223540037793E-2</v>
      </c>
      <c r="I7" s="71"/>
      <c r="J7" s="72">
        <v>5.0712882537525807</v>
      </c>
      <c r="K7" s="71"/>
      <c r="L7" s="72">
        <v>28.482219330926689</v>
      </c>
      <c r="M7" s="71"/>
      <c r="N7" s="72">
        <v>9.6649302072655097</v>
      </c>
      <c r="O7" s="71"/>
      <c r="P7" s="29">
        <v>4.1867700283104048</v>
      </c>
      <c r="Q7" s="52">
        <v>100</v>
      </c>
      <c r="AD7"/>
      <c r="AE7"/>
      <c r="AF7"/>
      <c r="AG7"/>
      <c r="AH7"/>
      <c r="AI7"/>
      <c r="AJ7"/>
      <c r="AK7"/>
      <c r="AL7"/>
    </row>
    <row r="8" spans="1:38">
      <c r="A8" s="6">
        <v>1994</v>
      </c>
      <c r="B8" s="29">
        <v>27.792472879015367</v>
      </c>
      <c r="C8" s="71"/>
      <c r="D8" s="20">
        <v>27.717006044162201</v>
      </c>
      <c r="E8" s="71"/>
      <c r="F8" s="72">
        <v>9.6343949841877427E-2</v>
      </c>
      <c r="G8" s="71"/>
      <c r="H8" s="72">
        <v>6.0250485189018731E-2</v>
      </c>
      <c r="I8" s="71"/>
      <c r="J8" s="72">
        <v>5.3309896704249393</v>
      </c>
      <c r="K8" s="71"/>
      <c r="L8" s="72">
        <v>27.427530079231417</v>
      </c>
      <c r="M8" s="71"/>
      <c r="N8" s="72">
        <v>7.4487088281204521</v>
      </c>
      <c r="O8" s="71"/>
      <c r="P8" s="29">
        <v>4.1266980640147324</v>
      </c>
      <c r="Q8" s="52">
        <v>100</v>
      </c>
      <c r="AD8"/>
      <c r="AE8"/>
      <c r="AF8"/>
      <c r="AG8"/>
      <c r="AH8"/>
      <c r="AI8"/>
      <c r="AJ8"/>
      <c r="AK8"/>
      <c r="AL8"/>
    </row>
    <row r="9" spans="1:38">
      <c r="A9" s="6">
        <v>1995</v>
      </c>
      <c r="B9" s="29">
        <v>28.007486098444446</v>
      </c>
      <c r="C9" s="71"/>
      <c r="D9" s="20">
        <v>27.151420274846828</v>
      </c>
      <c r="E9" s="71"/>
      <c r="F9" s="72">
        <v>9.6870834138301928E-2</v>
      </c>
      <c r="G9" s="71"/>
      <c r="H9" s="72">
        <v>6.0579982931883006E-2</v>
      </c>
      <c r="I9" s="71"/>
      <c r="J9" s="72">
        <v>5.3912698865280522</v>
      </c>
      <c r="K9" s="71"/>
      <c r="L9" s="72">
        <v>27.890379251718599</v>
      </c>
      <c r="M9" s="71"/>
      <c r="N9" s="72">
        <v>7.5833439468370001</v>
      </c>
      <c r="O9" s="71"/>
      <c r="P9" s="29">
        <v>3.8186497245548838</v>
      </c>
      <c r="Q9" s="52">
        <v>100</v>
      </c>
      <c r="AD9"/>
      <c r="AE9"/>
      <c r="AF9"/>
      <c r="AG9"/>
      <c r="AH9"/>
      <c r="AI9"/>
      <c r="AJ9"/>
      <c r="AK9"/>
      <c r="AL9"/>
    </row>
    <row r="10" spans="1:38">
      <c r="A10" s="6">
        <v>1996</v>
      </c>
      <c r="B10" s="29">
        <v>28.432886221541427</v>
      </c>
      <c r="C10" s="71"/>
      <c r="D10" s="20">
        <v>27.139435219673075</v>
      </c>
      <c r="E10" s="71"/>
      <c r="F10" s="72">
        <v>9.7391332827311244E-2</v>
      </c>
      <c r="G10" s="71"/>
      <c r="H10" s="72">
        <v>6.070535977468057E-2</v>
      </c>
      <c r="I10" s="71"/>
      <c r="J10" s="72">
        <v>5.5341836915430358</v>
      </c>
      <c r="K10" s="71"/>
      <c r="L10" s="72">
        <v>27.888511792881005</v>
      </c>
      <c r="M10" s="71"/>
      <c r="N10" s="72">
        <v>7.2837908696054816</v>
      </c>
      <c r="O10" s="71"/>
      <c r="P10" s="29">
        <v>3.5630955121539887</v>
      </c>
      <c r="Q10" s="52">
        <v>100</v>
      </c>
      <c r="AD10"/>
      <c r="AE10"/>
      <c r="AF10"/>
      <c r="AG10"/>
      <c r="AH10"/>
      <c r="AI10"/>
      <c r="AJ10"/>
      <c r="AK10"/>
      <c r="AL10"/>
    </row>
    <row r="11" spans="1:38">
      <c r="A11" s="6">
        <v>1997</v>
      </c>
      <c r="B11" s="29">
        <v>28.958341289555367</v>
      </c>
      <c r="C11" s="71"/>
      <c r="D11" s="20">
        <v>26.82970626201044</v>
      </c>
      <c r="E11" s="71"/>
      <c r="F11" s="72">
        <v>0.10115704588585663</v>
      </c>
      <c r="G11" s="71"/>
      <c r="H11" s="72">
        <v>6.2083159449441268E-2</v>
      </c>
      <c r="I11" s="71"/>
      <c r="J11" s="72">
        <v>5.5328959708450371</v>
      </c>
      <c r="K11" s="71"/>
      <c r="L11" s="72">
        <v>28.795894556260954</v>
      </c>
      <c r="M11" s="71"/>
      <c r="N11" s="72">
        <v>6.2887709979685749</v>
      </c>
      <c r="O11" s="71"/>
      <c r="P11" s="29">
        <v>3.4311507180243361</v>
      </c>
      <c r="Q11" s="52">
        <v>100.00000000000001</v>
      </c>
      <c r="AD11"/>
      <c r="AE11"/>
      <c r="AF11"/>
      <c r="AG11"/>
      <c r="AH11"/>
      <c r="AI11"/>
      <c r="AJ11"/>
      <c r="AK11"/>
      <c r="AL11"/>
    </row>
    <row r="12" spans="1:38">
      <c r="A12" s="6">
        <v>1998</v>
      </c>
      <c r="B12" s="29">
        <v>29.414236846966542</v>
      </c>
      <c r="C12" s="71"/>
      <c r="D12" s="20">
        <v>25.987028115149364</v>
      </c>
      <c r="E12" s="71"/>
      <c r="F12" s="72">
        <v>0.22336900018279818</v>
      </c>
      <c r="G12" s="71"/>
      <c r="H12" s="72">
        <v>6.4655787890797595E-2</v>
      </c>
      <c r="I12" s="71"/>
      <c r="J12" s="72">
        <v>5.2670881080902721</v>
      </c>
      <c r="K12" s="71"/>
      <c r="L12" s="72">
        <v>29.397091673348246</v>
      </c>
      <c r="M12" s="71"/>
      <c r="N12" s="72">
        <v>6.5362297272478997</v>
      </c>
      <c r="O12" s="71"/>
      <c r="P12" s="29">
        <v>3.1103007411240724</v>
      </c>
      <c r="Q12" s="52">
        <v>100</v>
      </c>
      <c r="AD12"/>
      <c r="AE12"/>
      <c r="AF12"/>
      <c r="AG12"/>
      <c r="AH12"/>
      <c r="AI12"/>
      <c r="AJ12"/>
      <c r="AK12"/>
      <c r="AL12"/>
    </row>
    <row r="13" spans="1:38">
      <c r="A13" s="6">
        <v>1999</v>
      </c>
      <c r="B13" s="29">
        <v>29.679302953530119</v>
      </c>
      <c r="C13" s="71"/>
      <c r="D13" s="20">
        <v>25.729957628508277</v>
      </c>
      <c r="E13" s="71"/>
      <c r="F13" s="72">
        <v>0.2211097117882449</v>
      </c>
      <c r="G13" s="71"/>
      <c r="H13" s="72">
        <v>8.3631989641823334E-2</v>
      </c>
      <c r="I13" s="71"/>
      <c r="J13" s="72">
        <v>5.3515417761179815</v>
      </c>
      <c r="K13" s="71"/>
      <c r="L13" s="72">
        <v>28.681868859283171</v>
      </c>
      <c r="M13" s="71"/>
      <c r="N13" s="72">
        <v>7.062130473082127</v>
      </c>
      <c r="O13" s="71"/>
      <c r="P13" s="29">
        <v>3.1904566080482546</v>
      </c>
      <c r="Q13" s="52">
        <v>100</v>
      </c>
      <c r="AD13"/>
      <c r="AE13"/>
      <c r="AF13"/>
      <c r="AG13"/>
      <c r="AH13"/>
      <c r="AI13"/>
      <c r="AJ13"/>
      <c r="AK13"/>
      <c r="AL13"/>
    </row>
    <row r="14" spans="1:38">
      <c r="A14" s="6">
        <v>2000</v>
      </c>
      <c r="B14" s="29">
        <v>30.830947555305055</v>
      </c>
      <c r="C14" s="71"/>
      <c r="D14" s="20">
        <v>24.858011171720651</v>
      </c>
      <c r="E14" s="71"/>
      <c r="F14" s="72">
        <v>0.1990402739869398</v>
      </c>
      <c r="G14" s="71"/>
      <c r="H14" s="72">
        <v>9.0966740690952619E-2</v>
      </c>
      <c r="I14" s="71"/>
      <c r="J14" s="72">
        <v>4.9182380471078382</v>
      </c>
      <c r="K14" s="71"/>
      <c r="L14" s="72">
        <v>28.175687910308767</v>
      </c>
      <c r="M14" s="71"/>
      <c r="N14" s="72">
        <v>6.3775034869896805</v>
      </c>
      <c r="O14" s="71"/>
      <c r="P14" s="29">
        <v>4.5496048138901086</v>
      </c>
      <c r="Q14" s="52">
        <v>100</v>
      </c>
      <c r="AD14"/>
      <c r="AE14"/>
      <c r="AF14"/>
      <c r="AG14"/>
      <c r="AH14"/>
      <c r="AI14"/>
      <c r="AJ14"/>
      <c r="AK14"/>
      <c r="AL14"/>
    </row>
    <row r="15" spans="1:38">
      <c r="A15" s="6">
        <v>2001</v>
      </c>
      <c r="B15" s="29">
        <v>30.246641563408875</v>
      </c>
      <c r="C15" s="71"/>
      <c r="D15" s="20">
        <v>24.501615528846962</v>
      </c>
      <c r="E15" s="71"/>
      <c r="F15" s="72">
        <v>0.27852119829183825</v>
      </c>
      <c r="G15" s="71"/>
      <c r="H15" s="72">
        <v>9.7816342175990237E-2</v>
      </c>
      <c r="I15" s="71"/>
      <c r="J15" s="72">
        <v>5.197638915155391</v>
      </c>
      <c r="K15" s="71"/>
      <c r="L15" s="72">
        <v>28.42128821935847</v>
      </c>
      <c r="M15" s="71"/>
      <c r="N15" s="72">
        <v>6.3719640694492901</v>
      </c>
      <c r="O15" s="71"/>
      <c r="P15" s="29">
        <v>4.8845141633131846</v>
      </c>
      <c r="Q15" s="52">
        <v>100.00000000000001</v>
      </c>
      <c r="AD15"/>
      <c r="AE15"/>
      <c r="AF15"/>
      <c r="AG15"/>
      <c r="AH15"/>
      <c r="AI15"/>
      <c r="AJ15"/>
      <c r="AK15"/>
      <c r="AL15"/>
    </row>
    <row r="16" spans="1:38">
      <c r="A16" s="6">
        <v>2002</v>
      </c>
      <c r="B16" s="29">
        <v>31.703710387773693</v>
      </c>
      <c r="C16" s="71"/>
      <c r="D16" s="20">
        <v>24.13380008132625</v>
      </c>
      <c r="E16" s="71"/>
      <c r="F16" s="72">
        <v>0.19901033631456108</v>
      </c>
      <c r="G16" s="71"/>
      <c r="H16" s="72">
        <v>9.6602837526177793E-2</v>
      </c>
      <c r="I16" s="71"/>
      <c r="J16" s="72">
        <v>5.3407924237679083</v>
      </c>
      <c r="K16" s="71"/>
      <c r="L16" s="72">
        <v>28.229852393986416</v>
      </c>
      <c r="M16" s="71"/>
      <c r="N16" s="72">
        <v>5.9289504059612561</v>
      </c>
      <c r="O16" s="71"/>
      <c r="P16" s="29">
        <v>4.3672811333437398</v>
      </c>
      <c r="Q16" s="52">
        <v>100</v>
      </c>
      <c r="AD16"/>
      <c r="AE16"/>
      <c r="AF16"/>
      <c r="AG16"/>
      <c r="AH16"/>
      <c r="AI16"/>
      <c r="AJ16"/>
      <c r="AK16"/>
      <c r="AL16"/>
    </row>
    <row r="17" spans="1:38">
      <c r="A17" s="6">
        <v>2003</v>
      </c>
      <c r="B17" s="29">
        <v>30.660773242213189</v>
      </c>
      <c r="C17" s="71"/>
      <c r="D17" s="20">
        <v>25.348710110072293</v>
      </c>
      <c r="E17" s="71"/>
      <c r="F17" s="72">
        <v>0.16180699565723103</v>
      </c>
      <c r="G17" s="71"/>
      <c r="H17" s="72">
        <v>9.9566140848125262E-2</v>
      </c>
      <c r="I17" s="71"/>
      <c r="J17" s="72">
        <v>5.3413746566634925</v>
      </c>
      <c r="K17" s="71"/>
      <c r="L17" s="72">
        <v>28.019690150832734</v>
      </c>
      <c r="M17" s="71"/>
      <c r="N17" s="72">
        <v>6.2756151031770155</v>
      </c>
      <c r="O17" s="71"/>
      <c r="P17" s="29">
        <v>4.0924636005359147</v>
      </c>
      <c r="Q17" s="52">
        <v>100</v>
      </c>
      <c r="AD17"/>
      <c r="AE17"/>
      <c r="AF17"/>
      <c r="AG17"/>
      <c r="AH17"/>
      <c r="AI17"/>
      <c r="AJ17"/>
      <c r="AK17"/>
      <c r="AL17"/>
    </row>
    <row r="18" spans="1:38">
      <c r="A18" s="6">
        <v>2004</v>
      </c>
      <c r="B18" s="29">
        <v>31.911485318268639</v>
      </c>
      <c r="C18" s="71"/>
      <c r="D18" s="20">
        <v>22.933576018864276</v>
      </c>
      <c r="E18" s="71"/>
      <c r="F18" s="72">
        <v>0.1492364890926603</v>
      </c>
      <c r="G18" s="71"/>
      <c r="H18" s="72">
        <v>9.3300299940621015E-2</v>
      </c>
      <c r="I18" s="71"/>
      <c r="J18" s="72">
        <v>5.3236572160133857</v>
      </c>
      <c r="K18" s="71"/>
      <c r="L18" s="72">
        <v>27.103438460210967</v>
      </c>
      <c r="M18" s="71"/>
      <c r="N18" s="72">
        <v>7.000598889913805</v>
      </c>
      <c r="O18" s="71"/>
      <c r="P18" s="29">
        <v>5.4847073076956345</v>
      </c>
      <c r="Q18" s="52">
        <v>99.999999999999986</v>
      </c>
      <c r="AD18"/>
      <c r="AE18"/>
      <c r="AF18"/>
      <c r="AG18"/>
      <c r="AH18"/>
      <c r="AI18"/>
      <c r="AJ18"/>
      <c r="AK18"/>
      <c r="AL18"/>
    </row>
    <row r="19" spans="1:38">
      <c r="A19" s="6">
        <v>2005</v>
      </c>
      <c r="B19" s="29">
        <v>36.340643125171624</v>
      </c>
      <c r="C19" s="71"/>
      <c r="D19" s="20">
        <v>23.549678133090559</v>
      </c>
      <c r="E19" s="71"/>
      <c r="F19" s="72">
        <v>0.14463607150532254</v>
      </c>
      <c r="G19" s="71"/>
      <c r="H19" s="72">
        <v>9.0361221337021014E-2</v>
      </c>
      <c r="I19" s="71"/>
      <c r="J19" s="72">
        <v>6.1260070257388088</v>
      </c>
      <c r="K19" s="71"/>
      <c r="L19" s="72">
        <v>24.516762522448644</v>
      </c>
      <c r="M19" s="71"/>
      <c r="N19" s="72">
        <v>6.3340571263856882</v>
      </c>
      <c r="O19" s="71"/>
      <c r="P19" s="29">
        <v>2.8978547743223473</v>
      </c>
      <c r="Q19" s="52">
        <v>100.00000000000003</v>
      </c>
      <c r="AD19"/>
      <c r="AE19"/>
      <c r="AF19"/>
      <c r="AG19"/>
      <c r="AH19"/>
      <c r="AI19"/>
      <c r="AJ19"/>
      <c r="AK19"/>
      <c r="AL19"/>
    </row>
    <row r="20" spans="1:38">
      <c r="A20" s="6">
        <v>2006</v>
      </c>
      <c r="B20" s="29">
        <v>36.438969891821877</v>
      </c>
      <c r="C20" s="71"/>
      <c r="D20" s="20">
        <v>18.832614821757208</v>
      </c>
      <c r="E20" s="71"/>
      <c r="F20" s="72">
        <v>0.13492040392797996</v>
      </c>
      <c r="G20" s="71"/>
      <c r="H20" s="72">
        <v>8.3735218457108976E-2</v>
      </c>
      <c r="I20" s="71"/>
      <c r="J20" s="72">
        <v>7.7068815245587539</v>
      </c>
      <c r="K20" s="71"/>
      <c r="L20" s="72">
        <v>27.523408293595793</v>
      </c>
      <c r="M20" s="71"/>
      <c r="N20" s="72">
        <v>6.4177433887110444</v>
      </c>
      <c r="O20" s="71"/>
      <c r="P20" s="29">
        <v>2.8617264571702452</v>
      </c>
      <c r="Q20" s="52">
        <v>100.00000000000001</v>
      </c>
      <c r="AD20"/>
      <c r="AE20"/>
      <c r="AF20"/>
      <c r="AG20"/>
      <c r="AH20"/>
      <c r="AI20"/>
      <c r="AJ20"/>
      <c r="AK20"/>
      <c r="AL20"/>
    </row>
    <row r="21" spans="1:38">
      <c r="A21" s="6">
        <v>2007</v>
      </c>
      <c r="B21" s="29">
        <v>37.630792154577335</v>
      </c>
      <c r="C21" s="71"/>
      <c r="D21" s="20">
        <v>20.21500089133713</v>
      </c>
      <c r="E21" s="71"/>
      <c r="F21" s="72">
        <v>0.12746455978939392</v>
      </c>
      <c r="G21" s="71"/>
      <c r="H21" s="72">
        <v>7.8942327201974166E-2</v>
      </c>
      <c r="I21" s="71"/>
      <c r="J21" s="72">
        <v>7.5969714891587437</v>
      </c>
      <c r="K21" s="71"/>
      <c r="L21" s="72">
        <v>24.867465048944553</v>
      </c>
      <c r="M21" s="71"/>
      <c r="N21" s="72">
        <v>6.6514216624979419</v>
      </c>
      <c r="O21" s="71"/>
      <c r="P21" s="29">
        <v>2.8319418664929406</v>
      </c>
      <c r="Q21" s="52">
        <v>100</v>
      </c>
      <c r="AD21"/>
      <c r="AE21"/>
      <c r="AF21"/>
      <c r="AG21"/>
      <c r="AH21"/>
      <c r="AI21"/>
      <c r="AJ21"/>
      <c r="AK21"/>
      <c r="AL21"/>
    </row>
    <row r="22" spans="1:38">
      <c r="A22" s="6">
        <v>2008</v>
      </c>
      <c r="B22" s="29">
        <v>36.789067283235546</v>
      </c>
      <c r="C22" s="71"/>
      <c r="D22" s="20">
        <v>21.081104413953568</v>
      </c>
      <c r="E22" s="71"/>
      <c r="F22" s="72">
        <v>0.11589540011377665</v>
      </c>
      <c r="G22" s="71"/>
      <c r="H22" s="72">
        <v>7.2481894564072932E-2</v>
      </c>
      <c r="I22" s="71"/>
      <c r="J22" s="72">
        <v>7.4728930583768092</v>
      </c>
      <c r="K22" s="71"/>
      <c r="L22" s="72">
        <v>24.745155083183061</v>
      </c>
      <c r="M22" s="71"/>
      <c r="N22" s="72">
        <v>6.5928579727629169</v>
      </c>
      <c r="O22" s="71"/>
      <c r="P22" s="29">
        <v>3.1305448938102747</v>
      </c>
      <c r="Q22" s="52">
        <v>100.00000000000003</v>
      </c>
      <c r="AD22"/>
      <c r="AE22"/>
      <c r="AF22"/>
      <c r="AG22"/>
      <c r="AH22"/>
      <c r="AI22"/>
      <c r="AJ22"/>
      <c r="AK22"/>
      <c r="AL22"/>
    </row>
    <row r="23" spans="1:38">
      <c r="A23" s="6">
        <v>2009</v>
      </c>
      <c r="B23" s="29">
        <v>36.725764473454973</v>
      </c>
      <c r="C23" s="71"/>
      <c r="D23" s="20">
        <v>20.475716757671293</v>
      </c>
      <c r="E23" s="71"/>
      <c r="F23" s="72">
        <v>0.11228978985852112</v>
      </c>
      <c r="G23" s="71"/>
      <c r="H23" s="72">
        <v>6.9064421613952043E-2</v>
      </c>
      <c r="I23" s="71"/>
      <c r="J23" s="72">
        <v>7.9244145228601068</v>
      </c>
      <c r="K23" s="71"/>
      <c r="L23" s="72">
        <v>24.779251194380063</v>
      </c>
      <c r="M23" s="71"/>
      <c r="N23" s="72">
        <v>6.5623147963883133</v>
      </c>
      <c r="O23" s="71"/>
      <c r="P23" s="29">
        <v>3.3511840437727787</v>
      </c>
      <c r="Q23" s="52">
        <v>100</v>
      </c>
      <c r="AD23"/>
      <c r="AE23"/>
      <c r="AF23"/>
      <c r="AG23"/>
      <c r="AH23"/>
      <c r="AI23"/>
      <c r="AJ23"/>
      <c r="AK23"/>
      <c r="AL23"/>
    </row>
    <row r="24" spans="1:38">
      <c r="A24" s="6">
        <v>2010</v>
      </c>
      <c r="B24" s="29">
        <v>35.891861494895558</v>
      </c>
      <c r="C24" s="71"/>
      <c r="D24" s="20">
        <v>20.29734231434087</v>
      </c>
      <c r="E24" s="71"/>
      <c r="F24" s="72">
        <v>0.13385831625650962</v>
      </c>
      <c r="G24" s="71"/>
      <c r="H24" s="72">
        <v>6.4288858110295194E-2</v>
      </c>
      <c r="I24" s="71"/>
      <c r="J24" s="72">
        <v>8.6957254193772346</v>
      </c>
      <c r="K24" s="71"/>
      <c r="L24" s="72">
        <v>26.144004298803647</v>
      </c>
      <c r="M24" s="71"/>
      <c r="N24" s="72">
        <v>5.9270259964862149</v>
      </c>
      <c r="O24" s="71"/>
      <c r="P24" s="29">
        <v>2.8458933017296899</v>
      </c>
      <c r="Q24" s="52">
        <v>100.00000000000003</v>
      </c>
      <c r="AD24"/>
      <c r="AE24"/>
      <c r="AF24"/>
      <c r="AG24"/>
      <c r="AH24"/>
      <c r="AI24"/>
      <c r="AJ24"/>
      <c r="AK24"/>
      <c r="AL24"/>
    </row>
    <row r="25" spans="1:38">
      <c r="A25" s="6">
        <v>2011</v>
      </c>
      <c r="B25" s="29">
        <v>36.350498890400317</v>
      </c>
      <c r="C25" s="71"/>
      <c r="D25" s="20">
        <v>20.851858511838035</v>
      </c>
      <c r="E25" s="71"/>
      <c r="F25" s="72">
        <v>0.11334588322694995</v>
      </c>
      <c r="G25" s="71"/>
      <c r="H25" s="72">
        <v>5.8277450249189636E-2</v>
      </c>
      <c r="I25" s="71"/>
      <c r="J25" s="72">
        <v>8.4809682196578535</v>
      </c>
      <c r="K25" s="71"/>
      <c r="L25" s="72">
        <v>25.690055864751148</v>
      </c>
      <c r="M25" s="71"/>
      <c r="N25" s="72">
        <v>5.8000375464661644</v>
      </c>
      <c r="O25" s="71"/>
      <c r="P25" s="29">
        <v>2.6549576334103526</v>
      </c>
      <c r="Q25" s="52">
        <v>100.00000000000001</v>
      </c>
      <c r="AD25"/>
      <c r="AE25"/>
      <c r="AF25"/>
      <c r="AG25"/>
      <c r="AH25"/>
      <c r="AI25"/>
      <c r="AJ25"/>
      <c r="AK25"/>
      <c r="AL25"/>
    </row>
    <row r="26" spans="1:38">
      <c r="A26" s="6">
        <v>2012</v>
      </c>
      <c r="B26" s="29">
        <v>35.248241650140159</v>
      </c>
      <c r="C26" s="71"/>
      <c r="D26" s="20">
        <v>21.261231311231654</v>
      </c>
      <c r="E26" s="71"/>
      <c r="F26" s="72">
        <v>8.4430533370764824E-2</v>
      </c>
      <c r="G26" s="71"/>
      <c r="H26" s="72">
        <v>5.2789262351657547E-2</v>
      </c>
      <c r="I26" s="71"/>
      <c r="J26" s="72">
        <v>8.6275763917168682</v>
      </c>
      <c r="K26" s="71"/>
      <c r="L26" s="72">
        <v>26.323872428488819</v>
      </c>
      <c r="M26" s="71"/>
      <c r="N26" s="72">
        <v>5.4989283838556675</v>
      </c>
      <c r="O26" s="71"/>
      <c r="P26" s="29">
        <v>2.9029300388444046</v>
      </c>
      <c r="Q26" s="52">
        <v>99.999999999999986</v>
      </c>
      <c r="AD26"/>
      <c r="AE26"/>
      <c r="AF26"/>
      <c r="AG26"/>
      <c r="AH26"/>
      <c r="AI26"/>
      <c r="AJ26"/>
      <c r="AK26"/>
      <c r="AL26"/>
    </row>
    <row r="27" spans="1:38">
      <c r="A27" s="6">
        <v>2013</v>
      </c>
      <c r="B27" s="29">
        <v>37.305051735080333</v>
      </c>
      <c r="C27" s="71"/>
      <c r="D27" s="20">
        <v>20.849758632339341</v>
      </c>
      <c r="E27" s="71"/>
      <c r="F27" s="72">
        <v>7.6627840184965032E-2</v>
      </c>
      <c r="G27" s="71"/>
      <c r="H27" s="72">
        <v>4.7903948093714246E-2</v>
      </c>
      <c r="I27" s="71"/>
      <c r="J27" s="72">
        <v>8.0765249919479913</v>
      </c>
      <c r="K27" s="71"/>
      <c r="L27" s="72">
        <v>25.358106901759886</v>
      </c>
      <c r="M27" s="71"/>
      <c r="N27" s="72">
        <v>5.3736198649244855</v>
      </c>
      <c r="O27" s="71"/>
      <c r="P27" s="29">
        <v>2.9124060856692875</v>
      </c>
      <c r="Q27" s="52">
        <v>100</v>
      </c>
      <c r="AD27"/>
      <c r="AE27"/>
      <c r="AF27"/>
      <c r="AG27"/>
      <c r="AH27"/>
      <c r="AI27"/>
      <c r="AJ27"/>
      <c r="AK27"/>
      <c r="AL27"/>
    </row>
    <row r="28" spans="1:38">
      <c r="A28" s="6">
        <v>2014</v>
      </c>
      <c r="B28" s="29">
        <v>38.916468350581916</v>
      </c>
      <c r="C28" s="71"/>
      <c r="D28" s="20">
        <v>20.239661154402718</v>
      </c>
      <c r="E28" s="71"/>
      <c r="F28" s="72">
        <v>7.1895612682938578E-2</v>
      </c>
      <c r="G28" s="71"/>
      <c r="H28" s="72">
        <v>4.4970239404975021E-2</v>
      </c>
      <c r="I28" s="71"/>
      <c r="J28" s="72">
        <v>7.5864743644759303</v>
      </c>
      <c r="K28" s="71"/>
      <c r="L28" s="72">
        <v>24.365819568197882</v>
      </c>
      <c r="M28" s="71"/>
      <c r="N28" s="72">
        <v>5.522120292003164</v>
      </c>
      <c r="O28" s="71"/>
      <c r="P28" s="29">
        <v>3.2525904182504819</v>
      </c>
      <c r="Q28" s="38">
        <v>100</v>
      </c>
      <c r="AD28"/>
      <c r="AE28"/>
      <c r="AF28"/>
      <c r="AG28"/>
      <c r="AH28"/>
      <c r="AI28"/>
      <c r="AJ28"/>
      <c r="AK28"/>
      <c r="AL28"/>
    </row>
    <row r="29" spans="1:38">
      <c r="A29" s="6">
        <v>2015</v>
      </c>
      <c r="B29" s="29">
        <v>40.43742521482784</v>
      </c>
      <c r="C29" s="71"/>
      <c r="D29" s="20">
        <v>20.006847410941841</v>
      </c>
      <c r="E29" s="71"/>
      <c r="F29" s="72">
        <v>6.7802944829006645E-2</v>
      </c>
      <c r="G29" s="71"/>
      <c r="H29" s="72">
        <v>4.2377251729108889E-2</v>
      </c>
      <c r="I29" s="71"/>
      <c r="J29" s="72">
        <v>7.4962788386813752</v>
      </c>
      <c r="K29" s="71"/>
      <c r="L29" s="72">
        <v>23.140195776308843</v>
      </c>
      <c r="M29" s="71"/>
      <c r="N29" s="72">
        <v>5.2396371644398929</v>
      </c>
      <c r="O29" s="71"/>
      <c r="P29" s="29">
        <v>3.5694353982420761</v>
      </c>
      <c r="Q29" s="38">
        <v>99.999999999999986</v>
      </c>
      <c r="R29" s="33"/>
      <c r="AD29"/>
      <c r="AE29"/>
      <c r="AF29"/>
      <c r="AG29"/>
      <c r="AH29"/>
      <c r="AI29"/>
      <c r="AJ29"/>
      <c r="AK29"/>
      <c r="AL29"/>
    </row>
    <row r="30" spans="1:38">
      <c r="A30" s="6">
        <v>2016</v>
      </c>
      <c r="B30" s="29">
        <v>40.636196810800051</v>
      </c>
      <c r="C30" s="71"/>
      <c r="D30" s="20">
        <v>19.708124494156742</v>
      </c>
      <c r="E30" s="71"/>
      <c r="F30" s="72">
        <v>6.4401176259123713E-2</v>
      </c>
      <c r="G30" s="71"/>
      <c r="H30" s="72">
        <v>4.0271475640898988E-2</v>
      </c>
      <c r="I30" s="71"/>
      <c r="J30" s="72">
        <v>7.5632563806892872</v>
      </c>
      <c r="K30" s="71"/>
      <c r="L30" s="72">
        <v>23.306070306670279</v>
      </c>
      <c r="M30" s="71"/>
      <c r="N30" s="72">
        <v>5.1066856425171778</v>
      </c>
      <c r="O30" s="71"/>
      <c r="P30" s="29">
        <v>3.5749937132664424</v>
      </c>
      <c r="Q30" s="38">
        <v>100</v>
      </c>
      <c r="AD30"/>
      <c r="AE30"/>
      <c r="AF30"/>
      <c r="AG30"/>
      <c r="AH30"/>
      <c r="AI30"/>
      <c r="AJ30"/>
      <c r="AK30"/>
      <c r="AL30"/>
    </row>
    <row r="31" spans="1:38">
      <c r="A31" s="6">
        <v>2017</v>
      </c>
      <c r="B31" s="29">
        <v>41.353729040518161</v>
      </c>
      <c r="C31" s="71"/>
      <c r="D31" s="20">
        <v>19.329369423925101</v>
      </c>
      <c r="E31" s="71"/>
      <c r="F31" s="72">
        <v>6.2443825287560997E-2</v>
      </c>
      <c r="G31" s="71"/>
      <c r="H31" s="72">
        <v>3.9031890825789346E-2</v>
      </c>
      <c r="I31" s="71"/>
      <c r="J31" s="72">
        <v>7.3957332130089606</v>
      </c>
      <c r="K31" s="71"/>
      <c r="L31" s="72">
        <v>23.599165211476244</v>
      </c>
      <c r="M31" s="71"/>
      <c r="N31" s="72">
        <v>4.8867793666467474</v>
      </c>
      <c r="O31" s="71"/>
      <c r="P31" s="29">
        <v>3.3337480283114265</v>
      </c>
      <c r="Q31" s="38">
        <v>100</v>
      </c>
      <c r="S31" s="455"/>
      <c r="AD31"/>
      <c r="AE31"/>
      <c r="AF31"/>
      <c r="AG31"/>
      <c r="AH31"/>
      <c r="AI31"/>
      <c r="AJ31"/>
      <c r="AK31"/>
      <c r="AL31"/>
    </row>
    <row r="32" spans="1:38">
      <c r="A32" s="6">
        <v>2018</v>
      </c>
      <c r="B32" s="29">
        <v>41.36161205021768</v>
      </c>
      <c r="C32" s="71"/>
      <c r="D32" s="20">
        <v>18.897794004560524</v>
      </c>
      <c r="E32" s="71"/>
      <c r="F32" s="72">
        <v>5.7221518302671991E-2</v>
      </c>
      <c r="G32" s="71"/>
      <c r="H32" s="72">
        <v>3.5773428810384117E-2</v>
      </c>
      <c r="I32" s="71"/>
      <c r="J32" s="72">
        <v>7.158961669288737</v>
      </c>
      <c r="K32" s="71"/>
      <c r="L32" s="72">
        <v>24.271322344004751</v>
      </c>
      <c r="M32" s="71"/>
      <c r="N32" s="72">
        <v>4.8096195089775744</v>
      </c>
      <c r="O32" s="71"/>
      <c r="P32" s="29">
        <v>3.4076954758376727</v>
      </c>
      <c r="Q32" s="38">
        <v>99.999999999999986</v>
      </c>
      <c r="S32" s="33"/>
      <c r="AD32"/>
      <c r="AE32"/>
      <c r="AF32"/>
      <c r="AG32"/>
      <c r="AH32"/>
      <c r="AI32"/>
      <c r="AJ32"/>
      <c r="AK32"/>
      <c r="AL32"/>
    </row>
    <row r="33" spans="1:38">
      <c r="A33" s="332" t="s">
        <v>352</v>
      </c>
      <c r="B33" s="136">
        <v>42.391185646966449</v>
      </c>
      <c r="C33" s="145"/>
      <c r="D33" s="143">
        <v>18.25292471035247</v>
      </c>
      <c r="E33" s="145"/>
      <c r="F33" s="144">
        <v>5.0862345568174976E-2</v>
      </c>
      <c r="G33" s="145"/>
      <c r="H33" s="144">
        <v>3.5773428810384117E-2</v>
      </c>
      <c r="I33" s="145"/>
      <c r="J33" s="144">
        <v>6.6922461632790684</v>
      </c>
      <c r="K33" s="145"/>
      <c r="L33" s="144">
        <v>24.248235677216012</v>
      </c>
      <c r="M33" s="145"/>
      <c r="N33" s="144">
        <v>4.8045978040657937</v>
      </c>
      <c r="O33" s="145"/>
      <c r="P33" s="136">
        <v>3.5281518265081386</v>
      </c>
      <c r="Q33" s="94">
        <v>100.00000000000001</v>
      </c>
      <c r="S33" s="455"/>
      <c r="AD33"/>
      <c r="AE33"/>
      <c r="AF33"/>
      <c r="AG33"/>
      <c r="AH33"/>
      <c r="AI33"/>
      <c r="AJ33"/>
      <c r="AK33"/>
      <c r="AL33"/>
    </row>
    <row r="34" spans="1:38">
      <c r="A34" s="1" t="s">
        <v>80</v>
      </c>
      <c r="AD34"/>
      <c r="AE34"/>
      <c r="AF34"/>
      <c r="AG34"/>
      <c r="AH34"/>
      <c r="AI34"/>
      <c r="AJ34"/>
      <c r="AK34"/>
      <c r="AL34"/>
    </row>
    <row r="35" spans="1:38">
      <c r="A35" s="1" t="s">
        <v>185</v>
      </c>
      <c r="AD35"/>
      <c r="AE35"/>
      <c r="AF35"/>
      <c r="AG35"/>
      <c r="AH35"/>
      <c r="AI35"/>
      <c r="AJ35"/>
      <c r="AK35"/>
      <c r="AL35"/>
    </row>
    <row r="36" spans="1:38">
      <c r="A36" s="23" t="s">
        <v>106</v>
      </c>
    </row>
    <row r="39" spans="1:38">
      <c r="A39" s="1" t="s">
        <v>681</v>
      </c>
    </row>
    <row r="40" spans="1:38">
      <c r="A40" s="452" t="s">
        <v>679</v>
      </c>
    </row>
  </sheetData>
  <hyperlinks>
    <hyperlink ref="A40" location="Contents!A1" display="Link to Contents" xr:uid="{00000000-0004-0000-0900-000000000000}"/>
  </hyperlinks>
  <pageMargins left="0.75" right="0.75" top="1" bottom="1" header="0.5" footer="0.5"/>
  <pageSetup paperSize="9" orientation="portrait" horizontalDpi="4294967292" verticalDpi="4294967292"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N40"/>
  <sheetViews>
    <sheetView showGridLines="0" zoomScale="120" zoomScaleNormal="120" zoomScalePageLayoutView="125" workbookViewId="0"/>
  </sheetViews>
  <sheetFormatPr defaultColWidth="10.85546875" defaultRowHeight="15"/>
  <cols>
    <col min="1" max="3" width="10.85546875" style="3"/>
    <col min="4" max="4" width="2.28515625" style="3" customWidth="1"/>
    <col min="5" max="6" width="10.85546875" style="3"/>
    <col min="7" max="7" width="2.28515625" style="3" customWidth="1"/>
    <col min="8" max="9" width="10.85546875" style="3"/>
    <col min="10" max="10" width="2.28515625" style="3" customWidth="1"/>
    <col min="11" max="12" width="10.85546875" style="3"/>
    <col min="13" max="13" width="2.28515625" style="3" customWidth="1"/>
    <col min="14" max="15" width="10.85546875" style="3"/>
    <col min="16" max="16" width="2.28515625" style="33" customWidth="1"/>
    <col min="17" max="28" width="10.85546875" style="3"/>
    <col min="29" max="40" width="10.85546875" style="3" customWidth="1"/>
    <col min="41" max="16384" width="10.85546875" style="3"/>
  </cols>
  <sheetData>
    <row r="1" spans="1:40">
      <c r="A1" s="19" t="s">
        <v>359</v>
      </c>
      <c r="B1" s="25"/>
      <c r="C1" s="25"/>
      <c r="D1" s="25"/>
      <c r="E1" s="25"/>
      <c r="F1" s="25"/>
      <c r="G1" s="25"/>
      <c r="H1" s="25"/>
      <c r="I1" s="25"/>
      <c r="J1" s="25"/>
      <c r="K1" s="25"/>
      <c r="L1" s="25"/>
      <c r="M1" s="25"/>
      <c r="N1" s="25"/>
      <c r="O1" s="25"/>
      <c r="P1" s="25"/>
      <c r="Q1" s="25"/>
      <c r="R1" s="25"/>
      <c r="S1" s="25"/>
      <c r="T1" s="25"/>
      <c r="U1" s="25"/>
    </row>
    <row r="2" spans="1:40">
      <c r="A2" s="19"/>
      <c r="B2" s="28"/>
      <c r="C2" s="28"/>
      <c r="D2" s="25"/>
      <c r="E2" s="28"/>
      <c r="F2" s="28"/>
      <c r="G2" s="25"/>
      <c r="H2" s="28"/>
      <c r="I2" s="28"/>
      <c r="J2" s="25"/>
      <c r="K2" s="28"/>
      <c r="L2" s="28"/>
      <c r="M2" s="25"/>
      <c r="N2" s="28"/>
      <c r="O2" s="28"/>
      <c r="P2" s="25"/>
      <c r="Q2" s="25"/>
      <c r="R2" s="25"/>
      <c r="S2" s="25"/>
      <c r="T2" s="25"/>
      <c r="U2" s="25"/>
    </row>
    <row r="3" spans="1:40" ht="23.1" customHeight="1">
      <c r="A3" s="528" t="s">
        <v>3</v>
      </c>
      <c r="B3" s="518" t="s">
        <v>62</v>
      </c>
      <c r="C3" s="518"/>
      <c r="D3" s="46"/>
      <c r="E3" s="518" t="s">
        <v>63</v>
      </c>
      <c r="F3" s="518"/>
      <c r="G3" s="46"/>
      <c r="H3" s="518" t="s">
        <v>64</v>
      </c>
      <c r="I3" s="518"/>
      <c r="J3" s="46"/>
      <c r="K3" s="518" t="s">
        <v>103</v>
      </c>
      <c r="L3" s="518"/>
      <c r="M3" s="46"/>
      <c r="N3" s="518" t="s">
        <v>83</v>
      </c>
      <c r="O3" s="518"/>
      <c r="P3" s="51"/>
      <c r="Q3" s="33"/>
      <c r="R3" s="33"/>
      <c r="S3" s="51"/>
      <c r="T3" s="51"/>
      <c r="U3" s="51"/>
    </row>
    <row r="4" spans="1:40">
      <c r="A4" s="529"/>
      <c r="B4" s="50" t="s">
        <v>84</v>
      </c>
      <c r="C4" s="50" t="s">
        <v>58</v>
      </c>
      <c r="D4" s="67"/>
      <c r="E4" s="50" t="s">
        <v>57</v>
      </c>
      <c r="F4" s="50" t="s">
        <v>58</v>
      </c>
      <c r="G4" s="67"/>
      <c r="H4" s="50" t="s">
        <v>84</v>
      </c>
      <c r="I4" s="50" t="s">
        <v>58</v>
      </c>
      <c r="J4" s="67"/>
      <c r="K4" s="50" t="s">
        <v>57</v>
      </c>
      <c r="L4" s="50" t="s">
        <v>85</v>
      </c>
      <c r="M4" s="67"/>
      <c r="N4" s="50" t="s">
        <v>57</v>
      </c>
      <c r="O4" s="50" t="s">
        <v>85</v>
      </c>
      <c r="P4" s="66"/>
      <c r="Q4" s="33"/>
      <c r="R4" s="33"/>
      <c r="S4" s="66"/>
      <c r="T4" s="66"/>
      <c r="U4" s="66"/>
      <c r="AD4"/>
      <c r="AE4"/>
      <c r="AF4"/>
      <c r="AG4"/>
      <c r="AH4"/>
      <c r="AI4"/>
      <c r="AJ4"/>
      <c r="AK4"/>
      <c r="AL4"/>
      <c r="AM4"/>
      <c r="AN4"/>
    </row>
    <row r="5" spans="1:40">
      <c r="A5" s="6">
        <v>1990</v>
      </c>
      <c r="B5" s="16">
        <v>82.267249328472175</v>
      </c>
      <c r="C5" s="16">
        <v>17.732750671527832</v>
      </c>
      <c r="D5" s="16"/>
      <c r="E5" s="16">
        <v>18.300778156290058</v>
      </c>
      <c r="F5" s="16">
        <v>81.69922184370995</v>
      </c>
      <c r="G5" s="16"/>
      <c r="H5" s="16">
        <v>5.3106979572248054</v>
      </c>
      <c r="I5" s="16">
        <v>94.689302042775196</v>
      </c>
      <c r="J5" s="16"/>
      <c r="K5" s="16">
        <v>90.257659730051586</v>
      </c>
      <c r="L5" s="16">
        <v>9.7423402699484036</v>
      </c>
      <c r="M5" s="16"/>
      <c r="N5" s="16">
        <v>55.980838729632652</v>
      </c>
      <c r="O5" s="16">
        <v>44.019161270367356</v>
      </c>
      <c r="P5" s="16"/>
      <c r="Q5" s="33"/>
      <c r="R5" s="33"/>
      <c r="S5" s="16"/>
      <c r="T5" s="16"/>
      <c r="U5" s="16"/>
      <c r="AD5"/>
      <c r="AE5"/>
      <c r="AF5"/>
      <c r="AG5"/>
      <c r="AH5"/>
      <c r="AI5"/>
      <c r="AJ5"/>
      <c r="AK5"/>
      <c r="AL5"/>
      <c r="AM5"/>
      <c r="AN5"/>
    </row>
    <row r="6" spans="1:40">
      <c r="A6" s="6">
        <v>1991</v>
      </c>
      <c r="B6" s="16">
        <v>80.771199998870372</v>
      </c>
      <c r="C6" s="16">
        <v>19.228800001129628</v>
      </c>
      <c r="D6" s="16"/>
      <c r="E6" s="16">
        <v>16.923085351641873</v>
      </c>
      <c r="F6" s="16">
        <v>83.076914648358127</v>
      </c>
      <c r="G6" s="16"/>
      <c r="H6" s="16">
        <v>7.7189579380025881</v>
      </c>
      <c r="I6" s="16">
        <v>92.281042061997411</v>
      </c>
      <c r="J6" s="16"/>
      <c r="K6" s="16">
        <v>90.550991463256707</v>
      </c>
      <c r="L6" s="16">
        <v>9.4490085367432748</v>
      </c>
      <c r="M6" s="16"/>
      <c r="N6" s="16">
        <v>49.961928341099643</v>
      </c>
      <c r="O6" s="16">
        <v>50.038071658900364</v>
      </c>
      <c r="P6" s="16"/>
      <c r="Q6" s="33"/>
      <c r="R6" s="33"/>
      <c r="S6" s="16"/>
      <c r="T6" s="16"/>
      <c r="U6" s="16"/>
      <c r="AD6"/>
      <c r="AE6"/>
      <c r="AF6"/>
      <c r="AG6"/>
      <c r="AH6"/>
      <c r="AI6"/>
      <c r="AJ6"/>
      <c r="AK6"/>
      <c r="AL6"/>
      <c r="AM6"/>
      <c r="AN6"/>
    </row>
    <row r="7" spans="1:40">
      <c r="A7" s="6">
        <v>1992</v>
      </c>
      <c r="B7" s="16">
        <v>80.442326233040575</v>
      </c>
      <c r="C7" s="16">
        <v>19.557673766959436</v>
      </c>
      <c r="D7" s="16"/>
      <c r="E7" s="16">
        <v>17.160606681882321</v>
      </c>
      <c r="F7" s="16">
        <v>82.839393318117686</v>
      </c>
      <c r="G7" s="16"/>
      <c r="H7" s="16">
        <v>10.587686523991401</v>
      </c>
      <c r="I7" s="16">
        <v>89.412313476008592</v>
      </c>
      <c r="J7" s="16"/>
      <c r="K7" s="16">
        <v>90.150309875719259</v>
      </c>
      <c r="L7" s="16">
        <v>9.84969012428075</v>
      </c>
      <c r="M7" s="16"/>
      <c r="N7" s="16">
        <v>48.659894760778144</v>
      </c>
      <c r="O7" s="16">
        <v>51.340105239221856</v>
      </c>
      <c r="P7" s="16"/>
      <c r="Q7" s="33"/>
      <c r="R7" s="33"/>
      <c r="S7" s="16"/>
      <c r="T7" s="16"/>
      <c r="U7" s="16"/>
      <c r="AD7"/>
      <c r="AE7"/>
      <c r="AF7"/>
      <c r="AG7"/>
      <c r="AH7"/>
      <c r="AI7"/>
      <c r="AJ7"/>
      <c r="AK7"/>
      <c r="AL7"/>
      <c r="AM7"/>
      <c r="AN7"/>
    </row>
    <row r="8" spans="1:40">
      <c r="A8" s="6">
        <v>1993</v>
      </c>
      <c r="B8" s="16">
        <v>80.927276505964429</v>
      </c>
      <c r="C8" s="16">
        <v>19.072723494035575</v>
      </c>
      <c r="D8" s="16"/>
      <c r="E8" s="16">
        <v>15.13873149112718</v>
      </c>
      <c r="F8" s="16">
        <v>84.861268508872826</v>
      </c>
      <c r="G8" s="16"/>
      <c r="H8" s="16">
        <v>17.763262974378858</v>
      </c>
      <c r="I8" s="16">
        <v>82.236737025621125</v>
      </c>
      <c r="J8" s="16"/>
      <c r="K8" s="16">
        <v>89.703255819680805</v>
      </c>
      <c r="L8" s="16">
        <v>10.296744180319193</v>
      </c>
      <c r="M8" s="16"/>
      <c r="N8" s="16">
        <v>43.251745127998326</v>
      </c>
      <c r="O8" s="16">
        <v>56.748254872001667</v>
      </c>
      <c r="P8" s="16"/>
      <c r="Q8" s="33"/>
      <c r="R8" s="33"/>
      <c r="S8" s="16"/>
      <c r="T8" s="16"/>
      <c r="U8" s="16"/>
      <c r="AD8"/>
      <c r="AE8"/>
      <c r="AF8"/>
      <c r="AG8"/>
      <c r="AH8"/>
      <c r="AI8"/>
      <c r="AJ8"/>
      <c r="AK8"/>
      <c r="AL8"/>
      <c r="AM8"/>
      <c r="AN8"/>
    </row>
    <row r="9" spans="1:40">
      <c r="A9" s="6">
        <v>1994</v>
      </c>
      <c r="B9" s="16">
        <v>81.624387417454329</v>
      </c>
      <c r="C9" s="16">
        <v>18.37561258254566</v>
      </c>
      <c r="D9" s="16"/>
      <c r="E9" s="16">
        <v>17.00104952385648</v>
      </c>
      <c r="F9" s="16">
        <v>82.99895047614352</v>
      </c>
      <c r="G9" s="16"/>
      <c r="H9" s="16">
        <v>12.730518615122937</v>
      </c>
      <c r="I9" s="16">
        <v>87.269481384877054</v>
      </c>
      <c r="J9" s="16"/>
      <c r="K9" s="16">
        <v>86.592030707954805</v>
      </c>
      <c r="L9" s="16">
        <v>13.4079692920452</v>
      </c>
      <c r="M9" s="16"/>
      <c r="N9" s="16">
        <v>42.133348607182775</v>
      </c>
      <c r="O9" s="16">
        <v>57.866651392817225</v>
      </c>
      <c r="P9" s="16"/>
      <c r="Q9" s="33"/>
      <c r="R9" s="33"/>
      <c r="S9" s="16"/>
      <c r="T9" s="16"/>
      <c r="U9" s="16"/>
      <c r="AD9"/>
      <c r="AE9"/>
      <c r="AF9"/>
      <c r="AG9"/>
      <c r="AH9"/>
      <c r="AI9"/>
      <c r="AJ9"/>
      <c r="AK9"/>
      <c r="AL9"/>
      <c r="AM9"/>
      <c r="AN9"/>
    </row>
    <row r="10" spans="1:40">
      <c r="A10" s="6">
        <v>1995</v>
      </c>
      <c r="B10" s="16">
        <v>80.864704805338079</v>
      </c>
      <c r="C10" s="16">
        <v>19.135295194661929</v>
      </c>
      <c r="D10" s="16"/>
      <c r="E10" s="16">
        <v>16.939058396745828</v>
      </c>
      <c r="F10" s="16">
        <v>83.060941603254179</v>
      </c>
      <c r="G10" s="16"/>
      <c r="H10" s="16">
        <v>15.260776017440447</v>
      </c>
      <c r="I10" s="16">
        <v>84.739223982559551</v>
      </c>
      <c r="J10" s="16"/>
      <c r="K10" s="16">
        <v>86.861482582822816</v>
      </c>
      <c r="L10" s="16">
        <v>13.138517417177193</v>
      </c>
      <c r="M10" s="16"/>
      <c r="N10" s="16">
        <v>40.505542987246997</v>
      </c>
      <c r="O10" s="16">
        <v>59.494457012753003</v>
      </c>
      <c r="P10" s="16"/>
      <c r="Q10" s="33"/>
      <c r="R10" s="33"/>
      <c r="S10" s="16"/>
      <c r="T10" s="16"/>
      <c r="U10" s="16"/>
      <c r="AD10"/>
      <c r="AE10"/>
      <c r="AF10"/>
      <c r="AG10"/>
      <c r="AH10"/>
      <c r="AI10"/>
      <c r="AJ10"/>
      <c r="AK10"/>
      <c r="AL10"/>
      <c r="AM10"/>
      <c r="AN10"/>
    </row>
    <row r="11" spans="1:40">
      <c r="A11" s="6">
        <v>1996</v>
      </c>
      <c r="B11" s="16">
        <v>80.165368564227236</v>
      </c>
      <c r="C11" s="16">
        <v>19.834631435772767</v>
      </c>
      <c r="D11" s="16"/>
      <c r="E11" s="16">
        <v>16.402173647873536</v>
      </c>
      <c r="F11" s="16">
        <v>83.597826352126461</v>
      </c>
      <c r="G11" s="16"/>
      <c r="H11" s="16">
        <v>13.232981446355152</v>
      </c>
      <c r="I11" s="16">
        <v>86.767018553644846</v>
      </c>
      <c r="J11" s="16"/>
      <c r="K11" s="16">
        <v>86.397251943769518</v>
      </c>
      <c r="L11" s="16">
        <v>13.602748056230485</v>
      </c>
      <c r="M11" s="16"/>
      <c r="N11" s="16">
        <v>38.862202367946438</v>
      </c>
      <c r="O11" s="16">
        <v>61.137797632053569</v>
      </c>
      <c r="P11" s="16"/>
      <c r="Q11" s="33"/>
      <c r="R11" s="33"/>
      <c r="S11" s="16"/>
      <c r="T11" s="16"/>
      <c r="U11" s="16"/>
      <c r="AD11"/>
      <c r="AE11"/>
      <c r="AF11"/>
      <c r="AG11"/>
      <c r="AH11"/>
      <c r="AI11"/>
      <c r="AJ11"/>
      <c r="AK11"/>
      <c r="AL11"/>
      <c r="AM11"/>
      <c r="AN11"/>
    </row>
    <row r="12" spans="1:40">
      <c r="A12" s="6">
        <v>1997</v>
      </c>
      <c r="B12" s="16">
        <v>78.889190246978487</v>
      </c>
      <c r="C12" s="16">
        <v>21.110809753021528</v>
      </c>
      <c r="D12" s="16"/>
      <c r="E12" s="16">
        <v>16.635659886380068</v>
      </c>
      <c r="F12" s="16">
        <v>83.364340113619932</v>
      </c>
      <c r="G12" s="16"/>
      <c r="H12" s="16">
        <v>14.49450655499124</v>
      </c>
      <c r="I12" s="16">
        <v>85.505493445008753</v>
      </c>
      <c r="J12" s="16"/>
      <c r="K12" s="16">
        <v>83.896194148032947</v>
      </c>
      <c r="L12" s="16">
        <v>16.103805851967063</v>
      </c>
      <c r="M12" s="16"/>
      <c r="N12" s="16">
        <v>36.826711854705351</v>
      </c>
      <c r="O12" s="16">
        <v>63.173288145294649</v>
      </c>
      <c r="P12" s="16"/>
      <c r="Q12" s="33"/>
      <c r="R12" s="33"/>
      <c r="S12" s="16"/>
      <c r="T12" s="16"/>
      <c r="U12" s="16"/>
      <c r="AD12"/>
      <c r="AE12"/>
      <c r="AF12"/>
      <c r="AG12"/>
      <c r="AH12"/>
      <c r="AI12"/>
      <c r="AJ12"/>
      <c r="AK12"/>
      <c r="AL12"/>
      <c r="AM12"/>
      <c r="AN12"/>
    </row>
    <row r="13" spans="1:40">
      <c r="A13" s="6">
        <v>1998</v>
      </c>
      <c r="B13" s="16">
        <v>78.677993865963572</v>
      </c>
      <c r="C13" s="16">
        <v>21.322006134036421</v>
      </c>
      <c r="D13" s="16"/>
      <c r="E13" s="16">
        <v>18.801807725526409</v>
      </c>
      <c r="F13" s="16">
        <v>81.198192274473584</v>
      </c>
      <c r="G13" s="16"/>
      <c r="H13" s="16">
        <v>16.288405999061897</v>
      </c>
      <c r="I13" s="16">
        <v>83.711594000938106</v>
      </c>
      <c r="J13" s="16"/>
      <c r="K13" s="16">
        <v>83.727561405403065</v>
      </c>
      <c r="L13" s="16">
        <v>16.272438594596942</v>
      </c>
      <c r="M13" s="16"/>
      <c r="N13" s="16">
        <v>36.15192282082274</v>
      </c>
      <c r="O13" s="16">
        <v>63.848077179177253</v>
      </c>
      <c r="P13" s="16"/>
      <c r="Q13" s="33"/>
      <c r="R13" s="33"/>
      <c r="S13" s="16"/>
      <c r="T13" s="16"/>
      <c r="U13" s="16"/>
      <c r="AD13"/>
      <c r="AE13"/>
      <c r="AF13"/>
      <c r="AG13"/>
      <c r="AH13"/>
      <c r="AI13"/>
      <c r="AJ13"/>
      <c r="AK13"/>
      <c r="AL13"/>
      <c r="AM13"/>
      <c r="AN13"/>
    </row>
    <row r="14" spans="1:40">
      <c r="A14" s="6">
        <v>1999</v>
      </c>
      <c r="B14" s="16">
        <v>76.150558988532225</v>
      </c>
      <c r="C14" s="16">
        <v>23.849441011467771</v>
      </c>
      <c r="D14" s="16"/>
      <c r="E14" s="16">
        <v>19.211896484784063</v>
      </c>
      <c r="F14" s="16">
        <v>80.788103515215923</v>
      </c>
      <c r="G14" s="16"/>
      <c r="H14" s="16">
        <v>13.541846427759111</v>
      </c>
      <c r="I14" s="16">
        <v>86.458153572240874</v>
      </c>
      <c r="J14" s="16"/>
      <c r="K14" s="16">
        <v>80.337059556581863</v>
      </c>
      <c r="L14" s="16">
        <v>19.662940443418137</v>
      </c>
      <c r="M14" s="16"/>
      <c r="N14" s="16">
        <v>34.436362211603416</v>
      </c>
      <c r="O14" s="16">
        <v>65.563637788396591</v>
      </c>
      <c r="P14" s="16"/>
      <c r="Q14" s="33"/>
      <c r="R14" s="33"/>
      <c r="S14" s="16"/>
      <c r="T14" s="16"/>
      <c r="U14" s="16"/>
      <c r="AD14"/>
      <c r="AE14"/>
      <c r="AF14"/>
      <c r="AG14"/>
      <c r="AH14"/>
      <c r="AI14"/>
      <c r="AJ14"/>
      <c r="AK14"/>
      <c r="AL14"/>
      <c r="AM14"/>
      <c r="AN14"/>
    </row>
    <row r="15" spans="1:40">
      <c r="A15" s="6">
        <v>2000</v>
      </c>
      <c r="B15" s="16">
        <v>77.22658979128903</v>
      </c>
      <c r="C15" s="16">
        <v>22.77341020871096</v>
      </c>
      <c r="D15" s="16"/>
      <c r="E15" s="16">
        <v>20.924331820637658</v>
      </c>
      <c r="F15" s="16">
        <v>79.075668179362353</v>
      </c>
      <c r="G15" s="16"/>
      <c r="H15" s="16">
        <v>17.725720376124958</v>
      </c>
      <c r="I15" s="16">
        <v>82.274279623875032</v>
      </c>
      <c r="J15" s="16"/>
      <c r="K15" s="16">
        <v>76.510323678818366</v>
      </c>
      <c r="L15" s="16">
        <v>23.489676321181644</v>
      </c>
      <c r="M15" s="16"/>
      <c r="N15" s="16">
        <v>45.669596132312087</v>
      </c>
      <c r="O15" s="16">
        <v>54.330403867687913</v>
      </c>
      <c r="P15" s="16"/>
      <c r="Q15" s="33"/>
      <c r="R15" s="33"/>
      <c r="S15" s="16"/>
      <c r="T15" s="16"/>
      <c r="U15" s="16"/>
      <c r="AD15"/>
      <c r="AE15"/>
      <c r="AF15"/>
      <c r="AG15"/>
      <c r="AH15"/>
      <c r="AI15"/>
      <c r="AJ15"/>
      <c r="AK15"/>
      <c r="AL15"/>
      <c r="AM15"/>
      <c r="AN15"/>
    </row>
    <row r="16" spans="1:40">
      <c r="A16" s="6">
        <v>2001</v>
      </c>
      <c r="B16" s="16">
        <v>75.805588574726002</v>
      </c>
      <c r="C16" s="16">
        <v>24.194411425273994</v>
      </c>
      <c r="D16" s="16"/>
      <c r="E16" s="16">
        <v>21.636176686284603</v>
      </c>
      <c r="F16" s="16">
        <v>78.3638233137154</v>
      </c>
      <c r="G16" s="16"/>
      <c r="H16" s="16">
        <v>13.763576585778212</v>
      </c>
      <c r="I16" s="16">
        <v>86.23642341422179</v>
      </c>
      <c r="J16" s="16"/>
      <c r="K16" s="16">
        <v>74.144527335525808</v>
      </c>
      <c r="L16" s="16">
        <v>25.855472664474195</v>
      </c>
      <c r="M16" s="16"/>
      <c r="N16" s="16">
        <v>46.533358417219624</v>
      </c>
      <c r="O16" s="16">
        <v>53.466641582780369</v>
      </c>
      <c r="P16" s="16"/>
      <c r="Q16" s="33"/>
      <c r="R16" s="33"/>
      <c r="S16" s="16"/>
      <c r="T16" s="16"/>
      <c r="U16" s="16"/>
      <c r="AD16"/>
      <c r="AE16"/>
      <c r="AF16"/>
      <c r="AG16"/>
      <c r="AH16"/>
      <c r="AI16"/>
      <c r="AJ16"/>
      <c r="AK16"/>
      <c r="AL16"/>
      <c r="AM16"/>
      <c r="AN16"/>
    </row>
    <row r="17" spans="1:40">
      <c r="A17" s="6">
        <v>2002</v>
      </c>
      <c r="B17" s="16">
        <v>73.171403877054502</v>
      </c>
      <c r="C17" s="16">
        <v>26.828596122945502</v>
      </c>
      <c r="D17" s="16"/>
      <c r="E17" s="16">
        <v>22.956814207489458</v>
      </c>
      <c r="F17" s="16">
        <v>77.043185792510542</v>
      </c>
      <c r="G17" s="16"/>
      <c r="H17" s="16">
        <v>12.904007441447906</v>
      </c>
      <c r="I17" s="16">
        <v>87.095992558552098</v>
      </c>
      <c r="J17" s="16"/>
      <c r="K17" s="16">
        <v>72.456332412342874</v>
      </c>
      <c r="L17" s="16">
        <v>27.543667587657122</v>
      </c>
      <c r="M17" s="16"/>
      <c r="N17" s="16">
        <v>42.832030452634868</v>
      </c>
      <c r="O17" s="16">
        <v>57.167969547365125</v>
      </c>
      <c r="P17" s="16"/>
      <c r="Q17" s="33"/>
      <c r="R17" s="33"/>
      <c r="S17" s="16"/>
      <c r="T17" s="16"/>
      <c r="U17" s="16"/>
      <c r="AD17"/>
      <c r="AE17"/>
      <c r="AF17"/>
      <c r="AG17"/>
      <c r="AH17"/>
      <c r="AI17"/>
      <c r="AJ17"/>
      <c r="AK17"/>
      <c r="AL17"/>
      <c r="AM17"/>
      <c r="AN17"/>
    </row>
    <row r="18" spans="1:40">
      <c r="A18" s="6">
        <v>2003</v>
      </c>
      <c r="B18" s="16">
        <v>69.70449824592913</v>
      </c>
      <c r="C18" s="16">
        <v>30.29550175407088</v>
      </c>
      <c r="D18" s="16"/>
      <c r="E18" s="16">
        <v>21.704700083785561</v>
      </c>
      <c r="F18" s="16">
        <v>78.295299916214447</v>
      </c>
      <c r="G18" s="16"/>
      <c r="H18" s="16">
        <v>12.515183489718169</v>
      </c>
      <c r="I18" s="16">
        <v>87.484816510281831</v>
      </c>
      <c r="J18" s="16"/>
      <c r="K18" s="16">
        <v>70.976942126197955</v>
      </c>
      <c r="L18" s="16">
        <v>29.023057873802049</v>
      </c>
      <c r="M18" s="16"/>
      <c r="N18" s="16">
        <v>41.777435662193177</v>
      </c>
      <c r="O18" s="16">
        <v>58.222564337806823</v>
      </c>
      <c r="P18" s="16"/>
      <c r="Q18" s="33"/>
      <c r="R18" s="33"/>
      <c r="S18" s="16"/>
      <c r="T18" s="16"/>
      <c r="U18" s="16"/>
      <c r="AD18"/>
      <c r="AE18"/>
      <c r="AF18"/>
      <c r="AG18"/>
      <c r="AH18"/>
      <c r="AI18"/>
      <c r="AJ18"/>
      <c r="AK18"/>
      <c r="AL18"/>
      <c r="AM18"/>
      <c r="AN18"/>
    </row>
    <row r="19" spans="1:40">
      <c r="A19" s="6">
        <v>2004</v>
      </c>
      <c r="B19" s="16">
        <v>70.331442846094177</v>
      </c>
      <c r="C19" s="16">
        <v>29.668557153905827</v>
      </c>
      <c r="D19" s="16"/>
      <c r="E19" s="16">
        <v>23.216119494793816</v>
      </c>
      <c r="F19" s="16">
        <v>76.783880505206199</v>
      </c>
      <c r="G19" s="16"/>
      <c r="H19" s="16">
        <v>12.737569828114708</v>
      </c>
      <c r="I19" s="16">
        <v>87.262430171885299</v>
      </c>
      <c r="J19" s="16"/>
      <c r="K19" s="16">
        <v>76.700484152219076</v>
      </c>
      <c r="L19" s="16">
        <v>23.299515847780935</v>
      </c>
      <c r="M19" s="16"/>
      <c r="N19" s="16">
        <v>47.120586988683286</v>
      </c>
      <c r="O19" s="16">
        <v>52.879413011316721</v>
      </c>
      <c r="P19" s="16"/>
      <c r="Q19" s="33"/>
      <c r="R19" s="33"/>
      <c r="S19" s="16"/>
      <c r="T19" s="16"/>
      <c r="U19" s="16"/>
      <c r="AD19"/>
      <c r="AE19"/>
      <c r="AF19"/>
      <c r="AG19"/>
      <c r="AH19"/>
      <c r="AI19"/>
      <c r="AJ19"/>
      <c r="AK19"/>
      <c r="AL19"/>
      <c r="AM19"/>
      <c r="AN19"/>
    </row>
    <row r="20" spans="1:40">
      <c r="A20" s="6">
        <v>2005</v>
      </c>
      <c r="B20" s="16">
        <v>72.034433791716182</v>
      </c>
      <c r="C20" s="16">
        <v>27.965566208283832</v>
      </c>
      <c r="D20" s="16"/>
      <c r="E20" s="16">
        <v>24.251293458973763</v>
      </c>
      <c r="F20" s="16">
        <v>75.748706541026237</v>
      </c>
      <c r="G20" s="16"/>
      <c r="H20" s="16">
        <v>12.055009872127552</v>
      </c>
      <c r="I20" s="16">
        <v>87.944990127872458</v>
      </c>
      <c r="J20" s="16"/>
      <c r="K20" s="16">
        <v>76.173364542458899</v>
      </c>
      <c r="L20" s="16">
        <v>23.826635457541105</v>
      </c>
      <c r="M20" s="16"/>
      <c r="N20" s="16">
        <v>28.994369580801116</v>
      </c>
      <c r="O20" s="16">
        <v>71.005630419198894</v>
      </c>
      <c r="P20" s="16"/>
      <c r="Q20" s="33"/>
      <c r="R20" s="33"/>
      <c r="S20" s="16"/>
      <c r="T20" s="16"/>
      <c r="U20" s="16"/>
      <c r="AD20"/>
      <c r="AE20"/>
      <c r="AF20"/>
      <c r="AG20"/>
      <c r="AH20"/>
      <c r="AI20"/>
      <c r="AJ20"/>
      <c r="AK20"/>
      <c r="AL20"/>
      <c r="AM20"/>
      <c r="AN20"/>
    </row>
    <row r="21" spans="1:40">
      <c r="A21" s="6">
        <v>2006</v>
      </c>
      <c r="B21" s="16">
        <v>74.433711700141487</v>
      </c>
      <c r="C21" s="16">
        <v>25.56628829985852</v>
      </c>
      <c r="D21" s="16"/>
      <c r="E21" s="16">
        <v>30.651992960159859</v>
      </c>
      <c r="F21" s="16">
        <v>69.348007039840141</v>
      </c>
      <c r="G21" s="16"/>
      <c r="H21" s="16">
        <v>15.669586131469536</v>
      </c>
      <c r="I21" s="16">
        <v>84.330413868530457</v>
      </c>
      <c r="J21" s="16"/>
      <c r="K21" s="16">
        <v>78.322855947268238</v>
      </c>
      <c r="L21" s="16">
        <v>21.677144052731748</v>
      </c>
      <c r="M21" s="16"/>
      <c r="N21" s="16">
        <v>24.722743872535276</v>
      </c>
      <c r="O21" s="16">
        <v>75.277256127464724</v>
      </c>
      <c r="P21" s="16"/>
      <c r="Q21" s="33"/>
      <c r="R21" s="33"/>
      <c r="S21" s="16"/>
      <c r="T21" s="16"/>
      <c r="U21" s="16"/>
      <c r="AD21"/>
      <c r="AE21"/>
      <c r="AF21"/>
      <c r="AG21"/>
      <c r="AH21"/>
      <c r="AI21"/>
      <c r="AJ21"/>
      <c r="AK21"/>
      <c r="AL21"/>
      <c r="AM21"/>
      <c r="AN21"/>
    </row>
    <row r="22" spans="1:40">
      <c r="A22" s="6">
        <v>2007</v>
      </c>
      <c r="B22" s="16">
        <v>75.012502701437867</v>
      </c>
      <c r="C22" s="16">
        <v>24.987497298562136</v>
      </c>
      <c r="D22" s="16"/>
      <c r="E22" s="16">
        <v>30.151204402416905</v>
      </c>
      <c r="F22" s="16">
        <v>69.848795597583091</v>
      </c>
      <c r="G22" s="16"/>
      <c r="H22" s="16">
        <v>13.923468280261057</v>
      </c>
      <c r="I22" s="16">
        <v>86.076531719738952</v>
      </c>
      <c r="J22" s="16"/>
      <c r="K22" s="16">
        <v>79.846911357090605</v>
      </c>
      <c r="L22" s="16">
        <v>20.153088642909395</v>
      </c>
      <c r="M22" s="16"/>
      <c r="N22" s="16">
        <v>25.169474888586347</v>
      </c>
      <c r="O22" s="16">
        <v>74.83052511141365</v>
      </c>
      <c r="P22" s="16"/>
      <c r="Q22" s="33"/>
      <c r="R22" s="33"/>
      <c r="S22" s="16"/>
      <c r="T22" s="16"/>
      <c r="U22" s="16"/>
      <c r="AD22"/>
      <c r="AE22"/>
      <c r="AF22"/>
      <c r="AG22"/>
      <c r="AH22"/>
      <c r="AI22"/>
      <c r="AJ22"/>
      <c r="AK22"/>
      <c r="AL22"/>
      <c r="AM22"/>
      <c r="AN22"/>
    </row>
    <row r="23" spans="1:40">
      <c r="A23" s="6">
        <v>2008</v>
      </c>
      <c r="B23" s="16">
        <v>73.838438292107725</v>
      </c>
      <c r="C23" s="16">
        <v>26.161561707892272</v>
      </c>
      <c r="D23" s="16"/>
      <c r="E23" s="16">
        <v>28.322462852687281</v>
      </c>
      <c r="F23" s="16">
        <v>71.677537147312719</v>
      </c>
      <c r="G23" s="16"/>
      <c r="H23" s="16">
        <v>13.887242530026677</v>
      </c>
      <c r="I23" s="16">
        <v>86.112757469973317</v>
      </c>
      <c r="J23" s="16"/>
      <c r="K23" s="16">
        <v>80.132410312146632</v>
      </c>
      <c r="L23" s="16">
        <v>19.867589687853371</v>
      </c>
      <c r="M23" s="16"/>
      <c r="N23" s="16">
        <v>26.076188703907661</v>
      </c>
      <c r="O23" s="16">
        <v>73.923811296092339</v>
      </c>
      <c r="P23" s="16"/>
      <c r="Q23" s="33"/>
      <c r="R23" s="33"/>
      <c r="S23" s="16"/>
      <c r="T23" s="16"/>
      <c r="U23" s="16"/>
      <c r="AD23"/>
      <c r="AE23"/>
      <c r="AF23"/>
      <c r="AG23"/>
      <c r="AH23"/>
      <c r="AI23"/>
      <c r="AJ23"/>
      <c r="AK23"/>
      <c r="AL23"/>
      <c r="AM23"/>
      <c r="AN23"/>
    </row>
    <row r="24" spans="1:40">
      <c r="A24" s="6">
        <v>2009</v>
      </c>
      <c r="B24" s="16">
        <v>73.40815435078369</v>
      </c>
      <c r="C24" s="16">
        <v>26.59184564921631</v>
      </c>
      <c r="D24" s="16"/>
      <c r="E24" s="16">
        <v>30.665851419754464</v>
      </c>
      <c r="F24" s="16">
        <v>69.334148580245554</v>
      </c>
      <c r="G24" s="16"/>
      <c r="H24" s="16">
        <v>12.884988520894538</v>
      </c>
      <c r="I24" s="16">
        <v>87.115011479105462</v>
      </c>
      <c r="J24" s="16"/>
      <c r="K24" s="16">
        <v>80.448142363888564</v>
      </c>
      <c r="L24" s="16">
        <v>19.551857636111436</v>
      </c>
      <c r="M24" s="16"/>
      <c r="N24" s="16">
        <v>25.666579711395148</v>
      </c>
      <c r="O24" s="16">
        <v>74.333420288604842</v>
      </c>
      <c r="P24" s="16"/>
      <c r="Q24" s="33"/>
      <c r="R24" s="33"/>
      <c r="S24" s="16"/>
      <c r="T24" s="16"/>
      <c r="U24" s="16"/>
      <c r="AD24"/>
      <c r="AE24"/>
      <c r="AF24"/>
      <c r="AG24"/>
      <c r="AH24"/>
      <c r="AI24"/>
      <c r="AJ24"/>
      <c r="AK24"/>
      <c r="AL24"/>
      <c r="AM24"/>
      <c r="AN24"/>
    </row>
    <row r="25" spans="1:40">
      <c r="A25" s="6">
        <v>2010</v>
      </c>
      <c r="B25" s="16">
        <v>73.670143368093747</v>
      </c>
      <c r="C25" s="16">
        <v>26.329856631906257</v>
      </c>
      <c r="D25" s="16"/>
      <c r="E25" s="16">
        <v>28.943399068012827</v>
      </c>
      <c r="F25" s="16">
        <v>71.056600931987163</v>
      </c>
      <c r="G25" s="16"/>
      <c r="H25" s="16">
        <v>10.793124146145066</v>
      </c>
      <c r="I25" s="16">
        <v>89.206875853854925</v>
      </c>
      <c r="J25" s="16"/>
      <c r="K25" s="16">
        <v>80.007087806909823</v>
      </c>
      <c r="L25" s="16">
        <v>19.99291219309017</v>
      </c>
      <c r="M25" s="16"/>
      <c r="N25" s="16">
        <v>21.88177169198471</v>
      </c>
      <c r="O25" s="16">
        <v>78.118228308015304</v>
      </c>
      <c r="P25" s="16"/>
      <c r="Q25" s="33"/>
      <c r="R25" s="33"/>
      <c r="S25" s="16"/>
      <c r="T25" s="16"/>
      <c r="U25" s="16"/>
      <c r="AD25"/>
      <c r="AE25"/>
      <c r="AF25"/>
      <c r="AG25"/>
      <c r="AH25"/>
      <c r="AI25"/>
      <c r="AJ25"/>
      <c r="AK25"/>
      <c r="AL25"/>
      <c r="AM25"/>
      <c r="AN25"/>
    </row>
    <row r="26" spans="1:40">
      <c r="A26" s="6">
        <v>2011</v>
      </c>
      <c r="B26" s="16">
        <v>73.658225918882025</v>
      </c>
      <c r="C26" s="16">
        <v>26.341774081117979</v>
      </c>
      <c r="D26" s="16"/>
      <c r="E26" s="16">
        <v>27.760608484059951</v>
      </c>
      <c r="F26" s="16">
        <v>72.239391515940042</v>
      </c>
      <c r="G26" s="16"/>
      <c r="H26" s="16">
        <v>10.881368862246266</v>
      </c>
      <c r="I26" s="16">
        <v>89.118631137753738</v>
      </c>
      <c r="J26" s="16"/>
      <c r="K26" s="16">
        <v>81.33979347588685</v>
      </c>
      <c r="L26" s="16">
        <v>18.660206524113157</v>
      </c>
      <c r="M26" s="16"/>
      <c r="N26" s="16">
        <v>21.051261522944831</v>
      </c>
      <c r="O26" s="16">
        <v>78.948738477055173</v>
      </c>
      <c r="P26" s="16"/>
      <c r="Q26" s="33"/>
      <c r="R26" s="33"/>
      <c r="S26" s="16"/>
      <c r="T26" s="16"/>
      <c r="U26" s="16"/>
      <c r="AD26"/>
      <c r="AE26"/>
      <c r="AF26"/>
      <c r="AG26"/>
      <c r="AH26"/>
      <c r="AI26"/>
      <c r="AJ26"/>
      <c r="AK26"/>
      <c r="AL26"/>
      <c r="AM26"/>
      <c r="AN26"/>
    </row>
    <row r="27" spans="1:40">
      <c r="A27" s="6">
        <v>2012</v>
      </c>
      <c r="B27" s="16">
        <v>72.796847073414455</v>
      </c>
      <c r="C27" s="16">
        <v>27.203152926585556</v>
      </c>
      <c r="D27" s="16"/>
      <c r="E27" s="16">
        <v>26.370139829450256</v>
      </c>
      <c r="F27" s="16">
        <v>73.629860170549748</v>
      </c>
      <c r="G27" s="16"/>
      <c r="H27" s="16">
        <v>10.387741473781734</v>
      </c>
      <c r="I27" s="16">
        <v>89.612258526218255</v>
      </c>
      <c r="J27" s="16"/>
      <c r="K27" s="16">
        <v>82.184423837504667</v>
      </c>
      <c r="L27" s="16">
        <v>17.815576162495343</v>
      </c>
      <c r="M27" s="16"/>
      <c r="N27" s="16">
        <v>21.310396967971318</v>
      </c>
      <c r="O27" s="16">
        <v>78.689603032028671</v>
      </c>
      <c r="P27" s="16"/>
      <c r="Q27" s="33"/>
      <c r="R27" s="33"/>
      <c r="S27" s="16"/>
      <c r="T27" s="48"/>
      <c r="U27" s="48"/>
      <c r="AD27"/>
      <c r="AE27"/>
      <c r="AF27"/>
      <c r="AG27"/>
      <c r="AH27"/>
      <c r="AI27"/>
      <c r="AJ27"/>
      <c r="AK27"/>
      <c r="AL27"/>
      <c r="AM27"/>
      <c r="AN27"/>
    </row>
    <row r="28" spans="1:40">
      <c r="A28" s="6">
        <v>2013</v>
      </c>
      <c r="B28" s="16">
        <v>73.397495306614204</v>
      </c>
      <c r="C28" s="16">
        <v>26.602504693385796</v>
      </c>
      <c r="D28" s="16"/>
      <c r="E28" s="16">
        <v>25.9919318253366</v>
      </c>
      <c r="F28" s="16">
        <v>74.008068174663393</v>
      </c>
      <c r="G28" s="16"/>
      <c r="H28" s="16">
        <v>13.553567207418771</v>
      </c>
      <c r="I28" s="16">
        <v>86.446432792581234</v>
      </c>
      <c r="J28" s="16"/>
      <c r="K28" s="16">
        <v>83.986882319351352</v>
      </c>
      <c r="L28" s="16">
        <v>16.013117680648651</v>
      </c>
      <c r="M28" s="16"/>
      <c r="N28" s="16">
        <v>23.671194658014542</v>
      </c>
      <c r="O28" s="16">
        <v>76.328805341985458</v>
      </c>
      <c r="P28" s="16"/>
      <c r="Q28" s="33"/>
      <c r="R28" s="33"/>
      <c r="S28" s="16"/>
      <c r="T28" s="18"/>
      <c r="U28" s="18"/>
      <c r="AD28"/>
      <c r="AE28"/>
      <c r="AF28"/>
      <c r="AG28"/>
      <c r="AH28"/>
      <c r="AI28"/>
      <c r="AJ28"/>
      <c r="AK28"/>
      <c r="AL28"/>
      <c r="AM28"/>
      <c r="AN28"/>
    </row>
    <row r="29" spans="1:40">
      <c r="A29" s="6">
        <v>2014</v>
      </c>
      <c r="B29" s="16">
        <v>75.300056267715178</v>
      </c>
      <c r="C29" s="16">
        <v>24.699943732284815</v>
      </c>
      <c r="D29" s="16"/>
      <c r="E29" s="16">
        <v>28.546490801598011</v>
      </c>
      <c r="F29" s="16">
        <v>71.453509198401989</v>
      </c>
      <c r="G29" s="16"/>
      <c r="H29" s="16">
        <v>17.049528106655448</v>
      </c>
      <c r="I29" s="16">
        <v>82.950471893344556</v>
      </c>
      <c r="J29" s="16"/>
      <c r="K29" s="16">
        <v>85.86699965197603</v>
      </c>
      <c r="L29" s="16">
        <v>14.133000348023966</v>
      </c>
      <c r="M29" s="16"/>
      <c r="N29" s="16">
        <v>26.537580558027997</v>
      </c>
      <c r="O29" s="16">
        <v>73.462419441972003</v>
      </c>
      <c r="P29" s="48"/>
      <c r="Q29" s="48"/>
      <c r="R29" s="48"/>
      <c r="S29" s="48"/>
      <c r="T29" s="1"/>
      <c r="U29" s="1"/>
      <c r="AD29"/>
      <c r="AE29"/>
      <c r="AF29"/>
      <c r="AG29"/>
      <c r="AH29"/>
      <c r="AI29"/>
      <c r="AJ29"/>
      <c r="AK29"/>
      <c r="AL29"/>
      <c r="AM29"/>
      <c r="AN29"/>
    </row>
    <row r="30" spans="1:40">
      <c r="A30" s="6">
        <v>2015</v>
      </c>
      <c r="B30" s="16">
        <v>75.065678516717128</v>
      </c>
      <c r="C30" s="16">
        <v>24.934321483282869</v>
      </c>
      <c r="D30" s="16"/>
      <c r="E30" s="16">
        <v>31.66575586711205</v>
      </c>
      <c r="F30" s="16">
        <v>68.334244132887946</v>
      </c>
      <c r="G30" s="16"/>
      <c r="H30" s="16">
        <v>16.82502788914767</v>
      </c>
      <c r="I30" s="16">
        <v>83.174972110852323</v>
      </c>
      <c r="J30" s="16"/>
      <c r="K30" s="16">
        <v>86.324061993810091</v>
      </c>
      <c r="L30" s="16">
        <v>13.675938006189906</v>
      </c>
      <c r="M30" s="16"/>
      <c r="N30" s="16">
        <v>29.378078068360868</v>
      </c>
      <c r="O30" s="16">
        <v>70.621921931639136</v>
      </c>
      <c r="P30" s="48"/>
      <c r="Q30" s="18"/>
      <c r="R30" s="18"/>
      <c r="S30" s="18"/>
      <c r="T30" s="1"/>
      <c r="U30" s="1"/>
      <c r="AD30"/>
      <c r="AE30"/>
      <c r="AF30"/>
      <c r="AG30"/>
      <c r="AH30"/>
      <c r="AI30"/>
      <c r="AJ30"/>
      <c r="AK30"/>
      <c r="AL30"/>
      <c r="AM30"/>
      <c r="AN30"/>
    </row>
    <row r="31" spans="1:40">
      <c r="A31" s="6">
        <v>2016</v>
      </c>
      <c r="B31" s="16">
        <v>75.148463164802763</v>
      </c>
      <c r="C31" s="16">
        <v>24.851536835197248</v>
      </c>
      <c r="D31" s="16"/>
      <c r="E31" s="16">
        <v>32.128657484482339</v>
      </c>
      <c r="F31" s="16">
        <v>67.87134251551764</v>
      </c>
      <c r="G31" s="16"/>
      <c r="H31" s="16">
        <v>16.821984233458938</v>
      </c>
      <c r="I31" s="16">
        <v>83.178015766541051</v>
      </c>
      <c r="J31" s="16"/>
      <c r="K31" s="16">
        <v>86.868134008820419</v>
      </c>
      <c r="L31" s="16">
        <v>13.131865991179589</v>
      </c>
      <c r="M31" s="16"/>
      <c r="N31" s="16">
        <v>29.145780472751238</v>
      </c>
      <c r="O31" s="16">
        <v>70.854219527248745</v>
      </c>
      <c r="AD31"/>
      <c r="AE31"/>
      <c r="AF31"/>
      <c r="AG31"/>
      <c r="AH31"/>
      <c r="AI31"/>
      <c r="AJ31"/>
      <c r="AK31"/>
      <c r="AL31"/>
      <c r="AM31"/>
      <c r="AN31"/>
    </row>
    <row r="32" spans="1:40">
      <c r="A32" s="6">
        <v>2017</v>
      </c>
      <c r="B32" s="16">
        <v>73.221177397728553</v>
      </c>
      <c r="C32" s="16">
        <v>26.77882260227144</v>
      </c>
      <c r="D32" s="16"/>
      <c r="E32" s="16">
        <v>32.995284343063418</v>
      </c>
      <c r="F32" s="16">
        <v>67.004715656936582</v>
      </c>
      <c r="G32" s="16"/>
      <c r="H32" s="16">
        <v>15.61462320487435</v>
      </c>
      <c r="I32" s="16">
        <v>84.385376795125651</v>
      </c>
      <c r="J32" s="16"/>
      <c r="K32" s="16">
        <v>86.620668014036909</v>
      </c>
      <c r="L32" s="16">
        <v>13.379331985963086</v>
      </c>
      <c r="M32" s="16"/>
      <c r="N32" s="16">
        <v>28.065696643103095</v>
      </c>
      <c r="O32" s="16">
        <v>71.934303356896905</v>
      </c>
      <c r="AD32"/>
      <c r="AE32"/>
      <c r="AF32"/>
      <c r="AG32"/>
      <c r="AH32"/>
      <c r="AI32"/>
      <c r="AJ32"/>
      <c r="AK32"/>
      <c r="AL32"/>
      <c r="AM32"/>
      <c r="AN32"/>
    </row>
    <row r="33" spans="1:40">
      <c r="A33" s="6">
        <v>2018</v>
      </c>
      <c r="B33" s="16">
        <v>74.022831665080119</v>
      </c>
      <c r="C33" s="16">
        <v>25.977168334919881</v>
      </c>
      <c r="D33" s="16"/>
      <c r="E33" s="16">
        <v>33.59924623899208</v>
      </c>
      <c r="F33" s="16">
        <v>66.40075376100792</v>
      </c>
      <c r="G33" s="16"/>
      <c r="H33" s="16">
        <v>15.61818781454774</v>
      </c>
      <c r="I33" s="16">
        <v>84.381812185452247</v>
      </c>
      <c r="J33" s="16"/>
      <c r="K33" s="16">
        <v>87.455718027320344</v>
      </c>
      <c r="L33" s="16">
        <v>12.544281972679663</v>
      </c>
      <c r="M33" s="16"/>
      <c r="N33" s="16">
        <v>28.855501039337582</v>
      </c>
      <c r="O33" s="16">
        <v>71.144498960662432</v>
      </c>
      <c r="AD33"/>
      <c r="AE33"/>
      <c r="AF33"/>
      <c r="AG33"/>
      <c r="AH33"/>
      <c r="AI33"/>
      <c r="AJ33"/>
      <c r="AK33"/>
      <c r="AL33"/>
      <c r="AM33"/>
      <c r="AN33"/>
    </row>
    <row r="34" spans="1:40">
      <c r="A34" s="333" t="s">
        <v>350</v>
      </c>
      <c r="B34" s="134">
        <v>74.367236623202828</v>
      </c>
      <c r="C34" s="134">
        <v>25.632763376797179</v>
      </c>
      <c r="D34" s="134"/>
      <c r="E34" s="134">
        <v>35.692368615854299</v>
      </c>
      <c r="F34" s="134">
        <v>64.307631384145708</v>
      </c>
      <c r="G34" s="134"/>
      <c r="H34" s="134">
        <v>16.123029535690097</v>
      </c>
      <c r="I34" s="134">
        <v>83.876970464309906</v>
      </c>
      <c r="J34" s="134"/>
      <c r="K34" s="134">
        <v>88.94497135292788</v>
      </c>
      <c r="L34" s="134">
        <v>11.055028647072112</v>
      </c>
      <c r="M34" s="134"/>
      <c r="N34" s="134">
        <v>30.62489390709764</v>
      </c>
      <c r="O34" s="134">
        <v>69.375106092902357</v>
      </c>
      <c r="AD34"/>
      <c r="AE34"/>
      <c r="AF34"/>
      <c r="AG34"/>
      <c r="AH34"/>
      <c r="AI34"/>
      <c r="AJ34"/>
      <c r="AK34"/>
      <c r="AL34"/>
      <c r="AM34"/>
      <c r="AN34"/>
    </row>
    <row r="35" spans="1:40">
      <c r="A35" s="76" t="s">
        <v>186</v>
      </c>
    </row>
    <row r="36" spans="1:40">
      <c r="A36" s="80" t="s">
        <v>106</v>
      </c>
    </row>
    <row r="39" spans="1:40">
      <c r="A39" s="1" t="s">
        <v>681</v>
      </c>
    </row>
    <row r="40" spans="1:40">
      <c r="A40" s="452" t="s">
        <v>679</v>
      </c>
    </row>
  </sheetData>
  <mergeCells count="6">
    <mergeCell ref="N3:O3"/>
    <mergeCell ref="A3:A4"/>
    <mergeCell ref="B3:C3"/>
    <mergeCell ref="E3:F3"/>
    <mergeCell ref="H3:I3"/>
    <mergeCell ref="K3:L3"/>
  </mergeCells>
  <hyperlinks>
    <hyperlink ref="A40" location="Contents!A1" display="Link to Contents" xr:uid="{00000000-0004-0000-0A00-000000000000}"/>
  </hyperlinks>
  <pageMargins left="0.75" right="0.75" top="1" bottom="1" header="0.5" footer="0.5"/>
  <pageSetup paperSize="9" orientation="portrait" horizontalDpi="4294967292" verticalDpi="429496729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A41"/>
  <sheetViews>
    <sheetView showGridLines="0" zoomScale="120" zoomScaleNormal="120" zoomScalePageLayoutView="125" workbookViewId="0"/>
  </sheetViews>
  <sheetFormatPr defaultColWidth="10.85546875" defaultRowHeight="11.25"/>
  <cols>
    <col min="1" max="3" width="10.85546875" style="1"/>
    <col min="4" max="4" width="2.28515625" style="1" customWidth="1"/>
    <col min="5" max="6" width="10.85546875" style="1"/>
    <col min="7" max="7" width="2.28515625" style="1" customWidth="1"/>
    <col min="8" max="9" width="10.85546875" style="1"/>
    <col min="10" max="10" width="2.28515625" style="1" customWidth="1"/>
    <col min="11" max="12" width="10.85546875" style="1"/>
    <col min="13" max="13" width="2.28515625" style="1" customWidth="1"/>
    <col min="14" max="15" width="10.85546875" style="1"/>
    <col min="16" max="16" width="2.28515625" style="1" customWidth="1"/>
    <col min="17" max="18" width="10.85546875" style="1"/>
    <col min="19" max="19" width="2.28515625" style="1" customWidth="1"/>
    <col min="20" max="21" width="10.85546875" style="1"/>
    <col min="22" max="22" width="2.28515625" style="1" customWidth="1"/>
    <col min="23" max="24" width="10.85546875" style="1"/>
    <col min="25" max="25" width="2.28515625" style="1" customWidth="1"/>
    <col min="26" max="33" width="10.85546875" style="1"/>
    <col min="34" max="54" width="10.85546875" style="1" customWidth="1"/>
    <col min="55" max="16384" width="10.85546875" style="1"/>
  </cols>
  <sheetData>
    <row r="1" spans="1:53">
      <c r="A1" s="19" t="s">
        <v>360</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row>
    <row r="2" spans="1:53">
      <c r="A2" s="19"/>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row>
    <row r="3" spans="1:53" ht="20.100000000000001" customHeight="1">
      <c r="A3" s="526" t="s">
        <v>3</v>
      </c>
      <c r="B3" s="518" t="s">
        <v>107</v>
      </c>
      <c r="C3" s="518"/>
      <c r="D3" s="46"/>
      <c r="E3" s="518" t="s">
        <v>108</v>
      </c>
      <c r="F3" s="518"/>
      <c r="G3" s="46"/>
      <c r="H3" s="518" t="s">
        <v>109</v>
      </c>
      <c r="I3" s="518"/>
      <c r="J3" s="46"/>
      <c r="K3" s="518" t="s">
        <v>113</v>
      </c>
      <c r="L3" s="518"/>
      <c r="M3" s="46"/>
      <c r="N3" s="518" t="s">
        <v>115</v>
      </c>
      <c r="O3" s="518"/>
      <c r="P3" s="46"/>
      <c r="Q3" s="518" t="s">
        <v>114</v>
      </c>
      <c r="R3" s="518"/>
      <c r="S3" s="46"/>
      <c r="T3" s="518" t="s">
        <v>116</v>
      </c>
      <c r="U3" s="518"/>
      <c r="V3" s="46"/>
      <c r="W3" s="518" t="s">
        <v>110</v>
      </c>
      <c r="X3" s="518"/>
      <c r="Y3" s="46"/>
      <c r="Z3" s="518" t="s">
        <v>111</v>
      </c>
      <c r="AA3" s="518"/>
      <c r="AB3" s="530" t="s">
        <v>181</v>
      </c>
      <c r="AC3" s="531" t="s">
        <v>112</v>
      </c>
    </row>
    <row r="4" spans="1:53" ht="23.25">
      <c r="A4" s="527"/>
      <c r="B4" s="79" t="s">
        <v>68</v>
      </c>
      <c r="C4" s="79" t="s">
        <v>8</v>
      </c>
      <c r="D4" s="79"/>
      <c r="E4" s="79" t="s">
        <v>68</v>
      </c>
      <c r="F4" s="79" t="s">
        <v>8</v>
      </c>
      <c r="G4" s="79"/>
      <c r="H4" s="79" t="s">
        <v>68</v>
      </c>
      <c r="I4" s="79" t="s">
        <v>8</v>
      </c>
      <c r="J4" s="79"/>
      <c r="K4" s="79" t="s">
        <v>68</v>
      </c>
      <c r="L4" s="79" t="s">
        <v>8</v>
      </c>
      <c r="M4" s="79"/>
      <c r="N4" s="79" t="s">
        <v>68</v>
      </c>
      <c r="O4" s="79" t="s">
        <v>8</v>
      </c>
      <c r="P4" s="79"/>
      <c r="Q4" s="79" t="s">
        <v>68</v>
      </c>
      <c r="R4" s="79" t="s">
        <v>8</v>
      </c>
      <c r="S4" s="79"/>
      <c r="T4" s="79" t="s">
        <v>68</v>
      </c>
      <c r="U4" s="79" t="s">
        <v>8</v>
      </c>
      <c r="V4" s="79"/>
      <c r="W4" s="79" t="s">
        <v>68</v>
      </c>
      <c r="X4" s="79" t="s">
        <v>8</v>
      </c>
      <c r="Y4" s="79"/>
      <c r="Z4" s="79" t="s">
        <v>68</v>
      </c>
      <c r="AA4" s="79" t="s">
        <v>8</v>
      </c>
      <c r="AB4" s="523"/>
      <c r="AC4" s="532"/>
      <c r="AI4"/>
      <c r="AJ4"/>
      <c r="AK4"/>
      <c r="AL4"/>
      <c r="AM4"/>
      <c r="AN4"/>
      <c r="AO4"/>
      <c r="AP4"/>
      <c r="AQ4"/>
      <c r="AR4"/>
      <c r="AS4"/>
      <c r="AT4"/>
      <c r="AU4"/>
      <c r="AV4"/>
      <c r="AW4"/>
      <c r="AX4"/>
      <c r="AY4"/>
      <c r="AZ4"/>
      <c r="BA4"/>
    </row>
    <row r="5" spans="1:53" ht="15">
      <c r="A5" s="6">
        <v>1990</v>
      </c>
      <c r="B5" s="16">
        <v>3102.9408899699993</v>
      </c>
      <c r="C5" s="16">
        <v>30.996979764045307</v>
      </c>
      <c r="D5" s="16"/>
      <c r="E5" s="16">
        <v>9.8742579999999993</v>
      </c>
      <c r="F5" s="16">
        <v>9.8639383173658127E-2</v>
      </c>
      <c r="G5" s="16"/>
      <c r="H5" s="16">
        <v>2708.8798453309823</v>
      </c>
      <c r="I5" s="16">
        <v>27.060487687783986</v>
      </c>
      <c r="J5" s="16"/>
      <c r="K5" s="16">
        <v>415.72222304254188</v>
      </c>
      <c r="L5" s="16">
        <v>4.1528774772239343</v>
      </c>
      <c r="M5" s="16"/>
      <c r="N5" s="16">
        <v>2295.1974740886935</v>
      </c>
      <c r="O5" s="16">
        <v>22.927987409873925</v>
      </c>
      <c r="P5" s="16"/>
      <c r="Q5" s="16">
        <v>608.28008075042192</v>
      </c>
      <c r="R5" s="16">
        <v>6.076443613489193</v>
      </c>
      <c r="S5" s="16"/>
      <c r="T5" s="16">
        <v>670.15368049655922</v>
      </c>
      <c r="U5" s="16">
        <v>6.6945329639692801</v>
      </c>
      <c r="V5" s="16"/>
      <c r="W5" s="16">
        <v>129.99196666622998</v>
      </c>
      <c r="X5" s="16">
        <v>1.298561108033399</v>
      </c>
      <c r="Y5" s="16"/>
      <c r="Z5" s="16">
        <v>69.421612440000004</v>
      </c>
      <c r="AA5" s="16">
        <v>0.69349059240728284</v>
      </c>
      <c r="AB5" s="70">
        <v>10010.462030785431</v>
      </c>
      <c r="AC5" s="70">
        <v>99.999999999999957</v>
      </c>
      <c r="AD5" s="70"/>
      <c r="AE5" s="81"/>
      <c r="AF5" s="75"/>
      <c r="AI5"/>
      <c r="AJ5"/>
      <c r="AK5"/>
      <c r="AL5"/>
      <c r="AM5"/>
      <c r="AN5"/>
      <c r="AO5"/>
      <c r="AP5"/>
      <c r="AQ5"/>
      <c r="AR5"/>
      <c r="AS5"/>
      <c r="AT5"/>
      <c r="AU5"/>
      <c r="AV5"/>
      <c r="AW5"/>
      <c r="AX5"/>
      <c r="AY5"/>
      <c r="AZ5"/>
      <c r="BA5"/>
    </row>
    <row r="6" spans="1:53" ht="15">
      <c r="A6" s="6">
        <v>1991</v>
      </c>
      <c r="B6" s="16">
        <v>3556.1771427199997</v>
      </c>
      <c r="C6" s="16">
        <v>30.819468464363364</v>
      </c>
      <c r="D6" s="16"/>
      <c r="E6" s="16">
        <v>11.098903999999999</v>
      </c>
      <c r="F6" s="16">
        <v>9.6188212254062364E-2</v>
      </c>
      <c r="G6" s="16"/>
      <c r="H6" s="16">
        <v>3165.7763441749125</v>
      </c>
      <c r="I6" s="16">
        <v>27.436075394686366</v>
      </c>
      <c r="J6" s="16"/>
      <c r="K6" s="16">
        <v>500.19964290081305</v>
      </c>
      <c r="L6" s="16">
        <v>4.3349604087709572</v>
      </c>
      <c r="M6" s="16"/>
      <c r="N6" s="16">
        <v>2720.9911075252503</v>
      </c>
      <c r="O6" s="16">
        <v>23.581361744551987</v>
      </c>
      <c r="P6" s="16"/>
      <c r="Q6" s="16">
        <v>709.53513136322101</v>
      </c>
      <c r="R6" s="16">
        <v>6.1491581346482072</v>
      </c>
      <c r="S6" s="16"/>
      <c r="T6" s="16">
        <v>613.6895619041029</v>
      </c>
      <c r="U6" s="16">
        <v>5.3185163002161655</v>
      </c>
      <c r="V6" s="16"/>
      <c r="W6" s="16">
        <v>145.84357831975498</v>
      </c>
      <c r="X6" s="16">
        <v>1.2639475994487888</v>
      </c>
      <c r="Y6" s="16"/>
      <c r="Z6" s="16">
        <v>115.42471692500001</v>
      </c>
      <c r="AA6" s="16">
        <v>1.0003237410601054</v>
      </c>
      <c r="AB6" s="70">
        <v>11538.736129833054</v>
      </c>
      <c r="AC6" s="70">
        <v>99.999999999999986</v>
      </c>
      <c r="AD6" s="70"/>
      <c r="AE6" s="38"/>
      <c r="AF6" s="75"/>
      <c r="AI6"/>
      <c r="AJ6"/>
      <c r="AK6"/>
      <c r="AL6"/>
      <c r="AM6"/>
      <c r="AN6"/>
      <c r="AO6"/>
      <c r="AP6"/>
      <c r="AQ6"/>
      <c r="AR6"/>
      <c r="AS6"/>
      <c r="AT6"/>
      <c r="AU6"/>
      <c r="AV6"/>
      <c r="AW6"/>
      <c r="AX6"/>
      <c r="AY6"/>
      <c r="AZ6"/>
      <c r="BA6"/>
    </row>
    <row r="7" spans="1:53" ht="15">
      <c r="A7" s="6">
        <v>1992</v>
      </c>
      <c r="B7" s="16">
        <v>4260.7015529499986</v>
      </c>
      <c r="C7" s="16">
        <v>32.488671891490185</v>
      </c>
      <c r="D7" s="16"/>
      <c r="E7" s="16">
        <v>11.068144999999999</v>
      </c>
      <c r="F7" s="16">
        <v>8.439674238705297E-2</v>
      </c>
      <c r="G7" s="16"/>
      <c r="H7" s="16">
        <v>3530.6570878789921</v>
      </c>
      <c r="I7" s="16">
        <v>26.921941906502489</v>
      </c>
      <c r="J7" s="16"/>
      <c r="K7" s="16">
        <v>570.44460691022994</v>
      </c>
      <c r="L7" s="16">
        <v>4.3497502549421228</v>
      </c>
      <c r="M7" s="16"/>
      <c r="N7" s="16">
        <v>3040.8071547334675</v>
      </c>
      <c r="O7" s="16">
        <v>23.186741598230597</v>
      </c>
      <c r="P7" s="16"/>
      <c r="Q7" s="16">
        <v>787.97306292734061</v>
      </c>
      <c r="R7" s="16">
        <v>6.0084467270546105</v>
      </c>
      <c r="S7" s="16"/>
      <c r="T7" s="16">
        <v>650.23159923378182</v>
      </c>
      <c r="U7" s="16">
        <v>4.9581414746965242</v>
      </c>
      <c r="V7" s="16"/>
      <c r="W7" s="16">
        <v>183.55681251545099</v>
      </c>
      <c r="X7" s="16">
        <v>1.3996561320126453</v>
      </c>
      <c r="Y7" s="16"/>
      <c r="Z7" s="16">
        <v>78.982036039000008</v>
      </c>
      <c r="AA7" s="16">
        <v>0.60225327268376205</v>
      </c>
      <c r="AB7" s="70">
        <v>13114.422058188264</v>
      </c>
      <c r="AC7" s="70">
        <v>99.999999999999986</v>
      </c>
      <c r="AD7" s="70"/>
      <c r="AE7" s="38"/>
      <c r="AF7" s="75"/>
      <c r="AI7"/>
      <c r="AJ7"/>
      <c r="AK7"/>
      <c r="AL7"/>
      <c r="AM7"/>
      <c r="AN7"/>
      <c r="AO7"/>
      <c r="AP7"/>
      <c r="AQ7"/>
      <c r="AR7"/>
      <c r="AS7"/>
      <c r="AT7"/>
      <c r="AU7"/>
      <c r="AV7"/>
      <c r="AW7"/>
      <c r="AX7"/>
      <c r="AY7"/>
      <c r="AZ7"/>
      <c r="BA7"/>
    </row>
    <row r="8" spans="1:53" ht="15">
      <c r="A8" s="6">
        <v>1993</v>
      </c>
      <c r="B8" s="16">
        <v>5427.3967504700031</v>
      </c>
      <c r="C8" s="16">
        <v>34.825751454729208</v>
      </c>
      <c r="D8" s="16"/>
      <c r="E8" s="16">
        <v>12.566343</v>
      </c>
      <c r="F8" s="16">
        <v>8.0633931539089709E-2</v>
      </c>
      <c r="G8" s="16"/>
      <c r="H8" s="16">
        <v>4064.3815033701198</v>
      </c>
      <c r="I8" s="16">
        <v>26.079748093099859</v>
      </c>
      <c r="J8" s="16"/>
      <c r="K8" s="16">
        <v>680.20191666582002</v>
      </c>
      <c r="L8" s="16">
        <v>4.3646234056470794</v>
      </c>
      <c r="M8" s="16"/>
      <c r="N8" s="16">
        <v>3565.5380686095814</v>
      </c>
      <c r="O8" s="16">
        <v>22.878840130679478</v>
      </c>
      <c r="P8" s="16"/>
      <c r="Q8" s="16">
        <v>903.46793517727986</v>
      </c>
      <c r="R8" s="16">
        <v>5.7972451995658183</v>
      </c>
      <c r="S8" s="16"/>
      <c r="T8" s="16">
        <v>636.08233982002389</v>
      </c>
      <c r="U8" s="16">
        <v>4.0815231481642522</v>
      </c>
      <c r="V8" s="16"/>
      <c r="W8" s="16">
        <v>207.24799488696698</v>
      </c>
      <c r="X8" s="16">
        <v>1.3298396065847726</v>
      </c>
      <c r="Y8" s="16"/>
      <c r="Z8" s="16">
        <v>87.552583729999995</v>
      </c>
      <c r="AA8" s="16">
        <v>0.56179502999044673</v>
      </c>
      <c r="AB8" s="70">
        <v>15584.435435729794</v>
      </c>
      <c r="AC8" s="70">
        <v>100</v>
      </c>
      <c r="AD8" s="70"/>
      <c r="AE8" s="38"/>
      <c r="AF8" s="75"/>
      <c r="AI8"/>
      <c r="AJ8"/>
      <c r="AK8"/>
      <c r="AL8"/>
      <c r="AM8"/>
      <c r="AN8"/>
      <c r="AO8"/>
      <c r="AP8"/>
      <c r="AQ8"/>
      <c r="AR8"/>
      <c r="AS8"/>
      <c r="AT8"/>
      <c r="AU8"/>
      <c r="AV8"/>
      <c r="AW8"/>
      <c r="AX8"/>
      <c r="AY8"/>
      <c r="AZ8"/>
      <c r="BA8"/>
    </row>
    <row r="9" spans="1:53" ht="15">
      <c r="A9" s="6">
        <v>1994</v>
      </c>
      <c r="B9" s="16">
        <v>6418.220153250003</v>
      </c>
      <c r="C9" s="16">
        <v>36.054422407810009</v>
      </c>
      <c r="D9" s="16"/>
      <c r="E9" s="16">
        <v>18.304203000000001</v>
      </c>
      <c r="F9" s="16">
        <v>0.10282406197396089</v>
      </c>
      <c r="G9" s="16"/>
      <c r="H9" s="16">
        <v>4698.9563852233196</v>
      </c>
      <c r="I9" s="16">
        <v>26.396439253167259</v>
      </c>
      <c r="J9" s="16"/>
      <c r="K9" s="16">
        <v>805.80795183559007</v>
      </c>
      <c r="L9" s="16">
        <v>4.5266350454402851</v>
      </c>
      <c r="M9" s="16"/>
      <c r="N9" s="16">
        <v>4171.8040531464885</v>
      </c>
      <c r="O9" s="16">
        <v>23.435155221123573</v>
      </c>
      <c r="P9" s="16"/>
      <c r="Q9" s="16">
        <v>631.54181035257295</v>
      </c>
      <c r="R9" s="16">
        <v>3.5476930761115586</v>
      </c>
      <c r="S9" s="16"/>
      <c r="T9" s="16">
        <v>715.18464958043489</v>
      </c>
      <c r="U9" s="16">
        <v>4.0175576468029846</v>
      </c>
      <c r="V9" s="16"/>
      <c r="W9" s="16">
        <v>239.47492902112305</v>
      </c>
      <c r="X9" s="16">
        <v>1.3452530516012002</v>
      </c>
      <c r="Y9" s="16"/>
      <c r="Z9" s="16">
        <v>102.18408730000002</v>
      </c>
      <c r="AA9" s="16">
        <v>0.57402023596918328</v>
      </c>
      <c r="AB9" s="70">
        <v>17801.478222709531</v>
      </c>
      <c r="AC9" s="70">
        <v>100.00000000000003</v>
      </c>
      <c r="AD9" s="70"/>
      <c r="AE9" s="38"/>
      <c r="AF9" s="75"/>
      <c r="AI9"/>
      <c r="AJ9"/>
      <c r="AK9"/>
      <c r="AL9"/>
      <c r="AM9"/>
      <c r="AN9"/>
      <c r="AO9"/>
      <c r="AP9"/>
      <c r="AQ9"/>
      <c r="AR9"/>
      <c r="AS9"/>
      <c r="AT9"/>
      <c r="AU9"/>
      <c r="AV9"/>
      <c r="AW9"/>
      <c r="AX9"/>
      <c r="AY9"/>
      <c r="AZ9"/>
      <c r="BA9"/>
    </row>
    <row r="10" spans="1:53" ht="15">
      <c r="A10" s="6">
        <v>1995</v>
      </c>
      <c r="B10" s="16">
        <v>7573.8660337200054</v>
      </c>
      <c r="C10" s="16">
        <v>37.097402048165016</v>
      </c>
      <c r="D10" s="16"/>
      <c r="E10" s="16">
        <v>19.488582999999998</v>
      </c>
      <c r="F10" s="16">
        <v>9.5456639407303395E-2</v>
      </c>
      <c r="G10" s="16"/>
      <c r="H10" s="16">
        <v>5300.7379855275767</v>
      </c>
      <c r="I10" s="16">
        <v>25.963438926119036</v>
      </c>
      <c r="J10" s="16"/>
      <c r="K10" s="16">
        <v>929.76702339748977</v>
      </c>
      <c r="L10" s="16">
        <v>4.5540732994931439</v>
      </c>
      <c r="M10" s="16"/>
      <c r="N10" s="16">
        <v>4718.0437387025104</v>
      </c>
      <c r="O10" s="16">
        <v>23.109355866109464</v>
      </c>
      <c r="P10" s="16"/>
      <c r="Q10" s="16">
        <v>764.69385227925216</v>
      </c>
      <c r="R10" s="16">
        <v>3.7455316948390918</v>
      </c>
      <c r="S10" s="16"/>
      <c r="T10" s="16">
        <v>758.28858962378479</v>
      </c>
      <c r="U10" s="16">
        <v>3.7141582056730496</v>
      </c>
      <c r="V10" s="16"/>
      <c r="W10" s="16">
        <v>272.82020346031379</v>
      </c>
      <c r="X10" s="16">
        <v>1.3362951931773759</v>
      </c>
      <c r="Y10" s="16"/>
      <c r="Z10" s="16">
        <v>78.456890016000003</v>
      </c>
      <c r="AA10" s="16">
        <v>0.38428812701650883</v>
      </c>
      <c r="AB10" s="70">
        <v>20416.162899726936</v>
      </c>
      <c r="AC10" s="70">
        <v>99.999999999999972</v>
      </c>
      <c r="AD10" s="70"/>
      <c r="AE10" s="38"/>
      <c r="AF10" s="75"/>
      <c r="AI10"/>
      <c r="AJ10"/>
      <c r="AK10"/>
      <c r="AL10"/>
      <c r="AM10"/>
      <c r="AN10"/>
      <c r="AO10"/>
      <c r="AP10"/>
      <c r="AQ10"/>
      <c r="AR10"/>
      <c r="AS10"/>
      <c r="AT10"/>
      <c r="AU10"/>
      <c r="AV10"/>
      <c r="AW10"/>
      <c r="AX10"/>
      <c r="AY10"/>
      <c r="AZ10"/>
      <c r="BA10"/>
    </row>
    <row r="11" spans="1:53" ht="15">
      <c r="A11" s="6">
        <v>1996</v>
      </c>
      <c r="B11" s="16">
        <v>8618.1818540300028</v>
      </c>
      <c r="C11" s="16">
        <v>36.773420706113939</v>
      </c>
      <c r="D11" s="16"/>
      <c r="E11" s="16">
        <v>25.368219</v>
      </c>
      <c r="F11" s="16">
        <v>0.10824512706419681</v>
      </c>
      <c r="G11" s="16"/>
      <c r="H11" s="16">
        <v>6071.7086751183297</v>
      </c>
      <c r="I11" s="16">
        <v>25.90772639714951</v>
      </c>
      <c r="J11" s="16"/>
      <c r="K11" s="16">
        <v>1105.42922625806</v>
      </c>
      <c r="L11" s="16">
        <v>4.7168201700237802</v>
      </c>
      <c r="M11" s="16"/>
      <c r="N11" s="16">
        <v>5526.3223010526672</v>
      </c>
      <c r="O11" s="16">
        <v>23.580585601029007</v>
      </c>
      <c r="P11" s="16"/>
      <c r="Q11" s="16">
        <v>906.01647317090374</v>
      </c>
      <c r="R11" s="16">
        <v>3.8659343117717468</v>
      </c>
      <c r="S11" s="16"/>
      <c r="T11" s="16">
        <v>807.72710575893393</v>
      </c>
      <c r="U11" s="16">
        <v>3.4465377012107847</v>
      </c>
      <c r="V11" s="16"/>
      <c r="W11" s="16">
        <v>320.30516256886</v>
      </c>
      <c r="X11" s="16">
        <v>1.3667287018290275</v>
      </c>
      <c r="Y11" s="16"/>
      <c r="Z11" s="16">
        <v>54.840305285999996</v>
      </c>
      <c r="AA11" s="16">
        <v>0.23400128380799667</v>
      </c>
      <c r="AB11" s="70">
        <v>23435.89932224376</v>
      </c>
      <c r="AC11" s="70">
        <v>100</v>
      </c>
      <c r="AD11" s="70"/>
      <c r="AE11" s="38"/>
      <c r="AF11" s="75"/>
      <c r="AI11"/>
      <c r="AJ11"/>
      <c r="AK11"/>
      <c r="AL11"/>
      <c r="AM11"/>
      <c r="AN11"/>
      <c r="AO11"/>
      <c r="AP11"/>
      <c r="AQ11"/>
      <c r="AR11"/>
      <c r="AS11"/>
      <c r="AT11"/>
      <c r="AU11"/>
      <c r="AV11"/>
      <c r="AW11"/>
      <c r="AX11"/>
      <c r="AY11"/>
      <c r="AZ11"/>
      <c r="BA11"/>
    </row>
    <row r="12" spans="1:53" ht="15">
      <c r="A12" s="6">
        <v>1997</v>
      </c>
      <c r="B12" s="16">
        <v>10052.759922616491</v>
      </c>
      <c r="C12" s="16">
        <v>37.849605123687361</v>
      </c>
      <c r="D12" s="16"/>
      <c r="E12" s="16">
        <v>25.058507410000001</v>
      </c>
      <c r="F12" s="16">
        <v>9.4347683398235765E-2</v>
      </c>
      <c r="G12" s="16"/>
      <c r="H12" s="16">
        <v>6679.5713637176841</v>
      </c>
      <c r="I12" s="16">
        <v>25.149226725629543</v>
      </c>
      <c r="J12" s="16"/>
      <c r="K12" s="16">
        <v>1241.931058676116</v>
      </c>
      <c r="L12" s="16">
        <v>4.675989531589182</v>
      </c>
      <c r="M12" s="16"/>
      <c r="N12" s="16">
        <v>6381.4600795066572</v>
      </c>
      <c r="O12" s="16">
        <v>24.026809153026665</v>
      </c>
      <c r="P12" s="16"/>
      <c r="Q12" s="16">
        <v>888.36650900401401</v>
      </c>
      <c r="R12" s="16">
        <v>3.3447850968034438</v>
      </c>
      <c r="S12" s="16"/>
      <c r="T12" s="16">
        <v>876.22871132065461</v>
      </c>
      <c r="U12" s="16">
        <v>3.2990851245646975</v>
      </c>
      <c r="V12" s="16"/>
      <c r="W12" s="16">
        <v>379.58093691230891</v>
      </c>
      <c r="X12" s="16">
        <v>1.429158627601125</v>
      </c>
      <c r="Y12" s="16"/>
      <c r="Z12" s="16">
        <v>34.791393720999999</v>
      </c>
      <c r="AA12" s="16">
        <v>0.13099293369972811</v>
      </c>
      <c r="AB12" s="70">
        <v>26559.74848288493</v>
      </c>
      <c r="AC12" s="70">
        <v>99.999999999999986</v>
      </c>
      <c r="AD12" s="70"/>
      <c r="AE12" s="38"/>
      <c r="AF12" s="75"/>
      <c r="AI12"/>
      <c r="AJ12"/>
      <c r="AK12"/>
      <c r="AL12"/>
      <c r="AM12"/>
      <c r="AN12"/>
      <c r="AO12"/>
      <c r="AP12"/>
      <c r="AQ12"/>
      <c r="AR12"/>
      <c r="AS12"/>
      <c r="AT12"/>
      <c r="AU12"/>
      <c r="AV12"/>
      <c r="AW12"/>
      <c r="AX12"/>
      <c r="AY12"/>
      <c r="AZ12"/>
      <c r="BA12"/>
    </row>
    <row r="13" spans="1:53" ht="15">
      <c r="A13" s="6">
        <v>1998</v>
      </c>
      <c r="B13" s="16">
        <v>12329.897706840218</v>
      </c>
      <c r="C13" s="16">
        <v>39.344416909897497</v>
      </c>
      <c r="D13" s="16"/>
      <c r="E13" s="16">
        <v>25.375622</v>
      </c>
      <c r="F13" s="16">
        <v>8.0973019813626992E-2</v>
      </c>
      <c r="G13" s="16"/>
      <c r="H13" s="16">
        <v>7490.7490540969866</v>
      </c>
      <c r="I13" s="16">
        <v>23.902806070184322</v>
      </c>
      <c r="J13" s="16"/>
      <c r="K13" s="16">
        <v>1376.7366757094703</v>
      </c>
      <c r="L13" s="16">
        <v>4.3931347227811752</v>
      </c>
      <c r="M13" s="16"/>
      <c r="N13" s="16">
        <v>7520.1999593052451</v>
      </c>
      <c r="O13" s="16">
        <v>23.996783223964339</v>
      </c>
      <c r="P13" s="16"/>
      <c r="Q13" s="16">
        <v>1102.0878994172181</v>
      </c>
      <c r="R13" s="16">
        <v>3.516736863272512</v>
      </c>
      <c r="S13" s="16"/>
      <c r="T13" s="16">
        <v>948.10645577343666</v>
      </c>
      <c r="U13" s="16">
        <v>3.0253856567050907</v>
      </c>
      <c r="V13" s="16"/>
      <c r="W13" s="16">
        <v>444.39431704155209</v>
      </c>
      <c r="X13" s="16">
        <v>1.4180519334213297</v>
      </c>
      <c r="Y13" s="16"/>
      <c r="Z13" s="16">
        <v>100.81916139960001</v>
      </c>
      <c r="AA13" s="16">
        <v>0.321711599960114</v>
      </c>
      <c r="AB13" s="70">
        <v>31338.366851583723</v>
      </c>
      <c r="AC13" s="70">
        <v>100</v>
      </c>
      <c r="AD13" s="70"/>
      <c r="AE13" s="38"/>
      <c r="AF13" s="75"/>
      <c r="AI13"/>
      <c r="AJ13"/>
      <c r="AK13"/>
      <c r="AL13"/>
      <c r="AM13"/>
      <c r="AN13"/>
      <c r="AO13"/>
      <c r="AP13"/>
      <c r="AQ13"/>
      <c r="AR13"/>
      <c r="AS13"/>
      <c r="AT13"/>
      <c r="AU13"/>
      <c r="AV13"/>
      <c r="AW13"/>
      <c r="AX13"/>
      <c r="AY13"/>
      <c r="AZ13"/>
      <c r="BA13"/>
    </row>
    <row r="14" spans="1:53" ht="15">
      <c r="A14" s="6">
        <v>1999</v>
      </c>
      <c r="B14" s="16">
        <v>13363.447065119055</v>
      </c>
      <c r="C14" s="16">
        <v>38.79280072451435</v>
      </c>
      <c r="D14" s="16"/>
      <c r="E14" s="16">
        <v>31.987257</v>
      </c>
      <c r="F14" s="16">
        <v>9.2855928599719528E-2</v>
      </c>
      <c r="G14" s="16"/>
      <c r="H14" s="16">
        <v>8209.1360187640057</v>
      </c>
      <c r="I14" s="16">
        <v>23.830331810687504</v>
      </c>
      <c r="J14" s="16"/>
      <c r="K14" s="16">
        <v>1494.7986689548889</v>
      </c>
      <c r="L14" s="16">
        <v>4.3392566757265545</v>
      </c>
      <c r="M14" s="16"/>
      <c r="N14" s="16">
        <v>8313.8741889854755</v>
      </c>
      <c r="O14" s="16">
        <v>24.134376638781077</v>
      </c>
      <c r="P14" s="16"/>
      <c r="Q14" s="16">
        <v>1255.6228337471221</v>
      </c>
      <c r="R14" s="16">
        <v>3.6449522445328864</v>
      </c>
      <c r="S14" s="16"/>
      <c r="T14" s="16">
        <v>1061.6492284653714</v>
      </c>
      <c r="U14" s="16">
        <v>3.0818655365268692</v>
      </c>
      <c r="V14" s="16"/>
      <c r="W14" s="16">
        <v>627.10768365755189</v>
      </c>
      <c r="X14" s="16">
        <v>1.820433252468042</v>
      </c>
      <c r="Y14" s="16"/>
      <c r="Z14" s="16">
        <v>90.642752901000009</v>
      </c>
      <c r="AA14" s="16">
        <v>0.26312718816300124</v>
      </c>
      <c r="AB14" s="70">
        <v>34448.26569759447</v>
      </c>
      <c r="AC14" s="70">
        <v>99.999999999999986</v>
      </c>
      <c r="AD14" s="70"/>
      <c r="AE14" s="38"/>
      <c r="AF14" s="75"/>
      <c r="AI14"/>
      <c r="AJ14"/>
      <c r="AK14"/>
      <c r="AL14"/>
      <c r="AM14"/>
      <c r="AN14"/>
      <c r="AO14"/>
      <c r="AP14"/>
      <c r="AQ14"/>
      <c r="AR14"/>
      <c r="AS14"/>
      <c r="AT14"/>
      <c r="AU14"/>
      <c r="AV14"/>
      <c r="AW14"/>
      <c r="AX14"/>
      <c r="AY14"/>
      <c r="AZ14"/>
      <c r="BA14"/>
    </row>
    <row r="15" spans="1:53" ht="15">
      <c r="A15" s="6">
        <v>2000</v>
      </c>
      <c r="B15" s="16">
        <v>16921.994506842297</v>
      </c>
      <c r="C15" s="16">
        <v>41.205643847572112</v>
      </c>
      <c r="D15" s="16"/>
      <c r="E15" s="16">
        <v>30.610343488627002</v>
      </c>
      <c r="F15" s="16">
        <v>7.4537248628357991E-2</v>
      </c>
      <c r="G15" s="16"/>
      <c r="H15" s="16">
        <v>9195.1958480405756</v>
      </c>
      <c r="I15" s="16">
        <v>22.390620979685966</v>
      </c>
      <c r="J15" s="16"/>
      <c r="K15" s="16">
        <v>1612.3628229730125</v>
      </c>
      <c r="L15" s="16">
        <v>3.9261594258069263</v>
      </c>
      <c r="M15" s="16"/>
      <c r="N15" s="16">
        <v>9252.7216432405512</v>
      </c>
      <c r="O15" s="16">
        <v>22.53069828724567</v>
      </c>
      <c r="P15" s="16"/>
      <c r="Q15" s="16">
        <v>1303.1334839477834</v>
      </c>
      <c r="R15" s="16">
        <v>3.1731752544705292</v>
      </c>
      <c r="S15" s="16"/>
      <c r="T15" s="16">
        <v>1833.9638562586281</v>
      </c>
      <c r="U15" s="16">
        <v>4.4657656318087611</v>
      </c>
      <c r="V15" s="16"/>
      <c r="W15" s="16">
        <v>816.98498474683504</v>
      </c>
      <c r="X15" s="16">
        <v>1.9893867886956378</v>
      </c>
      <c r="Y15" s="16"/>
      <c r="Z15" s="16">
        <v>100.20905899499999</v>
      </c>
      <c r="AA15" s="16">
        <v>0.24401253608602147</v>
      </c>
      <c r="AB15" s="70">
        <v>41067.176548533316</v>
      </c>
      <c r="AC15" s="70">
        <v>100</v>
      </c>
      <c r="AD15" s="70"/>
      <c r="AE15" s="38"/>
      <c r="AF15" s="75"/>
      <c r="AI15"/>
      <c r="AJ15"/>
      <c r="AK15"/>
      <c r="AL15"/>
      <c r="AM15"/>
      <c r="AN15"/>
      <c r="AO15"/>
      <c r="AP15"/>
      <c r="AQ15"/>
      <c r="AR15"/>
      <c r="AS15"/>
      <c r="AT15"/>
      <c r="AU15"/>
      <c r="AV15"/>
      <c r="AW15"/>
      <c r="AX15"/>
      <c r="AY15"/>
      <c r="AZ15"/>
      <c r="BA15"/>
    </row>
    <row r="16" spans="1:53" ht="15">
      <c r="A16" s="6">
        <v>2001</v>
      </c>
      <c r="B16" s="16">
        <v>18611.205871871665</v>
      </c>
      <c r="C16" s="16">
        <v>39.657403380193976</v>
      </c>
      <c r="D16" s="16"/>
      <c r="E16" s="16">
        <v>39.813988553418</v>
      </c>
      <c r="F16" s="16">
        <v>8.483702856802243E-2</v>
      </c>
      <c r="G16" s="16"/>
      <c r="H16" s="16">
        <v>10385.640348901316</v>
      </c>
      <c r="I16" s="16">
        <v>22.130082892720047</v>
      </c>
      <c r="J16" s="16"/>
      <c r="K16" s="16">
        <v>1937.0718401459867</v>
      </c>
      <c r="L16" s="16">
        <v>4.1275799037388534</v>
      </c>
      <c r="M16" s="16"/>
      <c r="N16" s="16">
        <v>11190.935518700458</v>
      </c>
      <c r="O16" s="16">
        <v>23.846033788578612</v>
      </c>
      <c r="P16" s="16"/>
      <c r="Q16" s="16">
        <v>1350.4524101464392</v>
      </c>
      <c r="R16" s="16">
        <v>2.8775908634633045</v>
      </c>
      <c r="S16" s="16"/>
      <c r="T16" s="16">
        <v>2254.1910444320365</v>
      </c>
      <c r="U16" s="16">
        <v>4.8033085099644781</v>
      </c>
      <c r="V16" s="16"/>
      <c r="W16" s="16">
        <v>985.832796508049</v>
      </c>
      <c r="X16" s="16">
        <v>2.1006467364713899</v>
      </c>
      <c r="Y16" s="16"/>
      <c r="Z16" s="16">
        <v>174.82205230000002</v>
      </c>
      <c r="AA16" s="16">
        <v>0.37251689630131651</v>
      </c>
      <c r="AB16" s="70">
        <v>46929.965871559369</v>
      </c>
      <c r="AC16" s="70">
        <v>100.00000000000001</v>
      </c>
      <c r="AD16" s="70"/>
      <c r="AE16" s="38"/>
      <c r="AF16" s="75"/>
      <c r="AI16"/>
      <c r="AJ16"/>
      <c r="AK16"/>
      <c r="AL16"/>
      <c r="AM16"/>
      <c r="AN16"/>
      <c r="AO16"/>
      <c r="AP16"/>
      <c r="AQ16"/>
      <c r="AR16"/>
      <c r="AS16"/>
      <c r="AT16"/>
      <c r="AU16"/>
      <c r="AV16"/>
      <c r="AW16"/>
      <c r="AX16"/>
      <c r="AY16"/>
      <c r="AZ16"/>
      <c r="BA16"/>
    </row>
    <row r="17" spans="1:53" ht="15">
      <c r="A17" s="6">
        <v>2002</v>
      </c>
      <c r="B17" s="16">
        <v>23099.614242684096</v>
      </c>
      <c r="C17" s="16">
        <v>40.980170040655231</v>
      </c>
      <c r="D17" s="16"/>
      <c r="E17" s="16">
        <v>49.728469094640005</v>
      </c>
      <c r="F17" s="16">
        <v>8.8221435126572975E-2</v>
      </c>
      <c r="G17" s="16"/>
      <c r="H17" s="16">
        <v>12230.957526542599</v>
      </c>
      <c r="I17" s="16">
        <v>21.698488725044044</v>
      </c>
      <c r="J17" s="16"/>
      <c r="K17" s="16">
        <v>2285.0671838510084</v>
      </c>
      <c r="L17" s="16">
        <v>4.0538530541995144</v>
      </c>
      <c r="M17" s="16"/>
      <c r="N17" s="16">
        <v>13430.331730257778</v>
      </c>
      <c r="O17" s="16">
        <v>23.826254076198772</v>
      </c>
      <c r="P17" s="16"/>
      <c r="Q17" s="16">
        <v>1482.8231695208974</v>
      </c>
      <c r="R17" s="16">
        <v>2.6306216627160817</v>
      </c>
      <c r="S17" s="16"/>
      <c r="T17" s="16">
        <v>2433.4039874530854</v>
      </c>
      <c r="U17" s="16">
        <v>4.3170118832187319</v>
      </c>
      <c r="V17" s="16"/>
      <c r="W17" s="16">
        <v>1163.054295057538</v>
      </c>
      <c r="X17" s="16">
        <v>2.0633315464593722</v>
      </c>
      <c r="Y17" s="16"/>
      <c r="Z17" s="16">
        <v>192.80464329999998</v>
      </c>
      <c r="AA17" s="16">
        <v>0.34204757638168204</v>
      </c>
      <c r="AB17" s="70">
        <v>56367.78524776164</v>
      </c>
      <c r="AC17" s="70">
        <v>99.999999999999986</v>
      </c>
      <c r="AD17" s="70"/>
      <c r="AE17" s="38"/>
      <c r="AF17" s="75"/>
      <c r="AI17"/>
      <c r="AJ17"/>
      <c r="AK17"/>
      <c r="AL17"/>
      <c r="AM17"/>
      <c r="AN17"/>
      <c r="AO17"/>
      <c r="AP17"/>
      <c r="AQ17"/>
      <c r="AR17"/>
      <c r="AS17"/>
      <c r="AT17"/>
      <c r="AU17"/>
      <c r="AV17"/>
      <c r="AW17"/>
      <c r="AX17"/>
      <c r="AY17"/>
      <c r="AZ17"/>
      <c r="BA17"/>
    </row>
    <row r="18" spans="1:53" ht="15">
      <c r="A18" s="6">
        <v>2003</v>
      </c>
      <c r="B18" s="16">
        <v>25486.457647289677</v>
      </c>
      <c r="C18" s="16">
        <v>40.278804904885035</v>
      </c>
      <c r="D18" s="16"/>
      <c r="E18" s="16">
        <v>59.536667663000998</v>
      </c>
      <c r="F18" s="16">
        <v>9.4091766485250014E-2</v>
      </c>
      <c r="G18" s="16"/>
      <c r="H18" s="16">
        <v>14451.263003798051</v>
      </c>
      <c r="I18" s="16">
        <v>22.838780155902327</v>
      </c>
      <c r="J18" s="16"/>
      <c r="K18" s="16">
        <v>2429.7088710400944</v>
      </c>
      <c r="L18" s="16">
        <v>3.8399125899200763</v>
      </c>
      <c r="M18" s="16"/>
      <c r="N18" s="16">
        <v>14980.278273721255</v>
      </c>
      <c r="O18" s="16">
        <v>23.67483603874911</v>
      </c>
      <c r="P18" s="16"/>
      <c r="Q18" s="16">
        <v>1607.5275121399247</v>
      </c>
      <c r="R18" s="16">
        <v>2.5405369367839521</v>
      </c>
      <c r="S18" s="16"/>
      <c r="T18" s="16">
        <v>2548.0261246566774</v>
      </c>
      <c r="U18" s="16">
        <v>4.0269012111422553</v>
      </c>
      <c r="V18" s="16"/>
      <c r="W18" s="16">
        <v>1337.3071216984119</v>
      </c>
      <c r="X18" s="16">
        <v>2.1134805549774747</v>
      </c>
      <c r="Y18" s="16"/>
      <c r="Z18" s="16">
        <v>375.00362860000001</v>
      </c>
      <c r="AA18" s="16">
        <v>0.59265584115451431</v>
      </c>
      <c r="AB18" s="70">
        <v>63275.108850607096</v>
      </c>
      <c r="AC18" s="70">
        <v>99.999999999999986</v>
      </c>
      <c r="AD18" s="70"/>
      <c r="AE18" s="38"/>
      <c r="AF18" s="75"/>
      <c r="AI18"/>
      <c r="AJ18"/>
      <c r="AK18"/>
      <c r="AL18"/>
      <c r="AM18"/>
      <c r="AN18"/>
      <c r="AO18"/>
      <c r="AP18"/>
      <c r="AQ18"/>
      <c r="AR18"/>
      <c r="AS18"/>
      <c r="AT18"/>
      <c r="AU18"/>
      <c r="AV18"/>
      <c r="AW18"/>
      <c r="AX18"/>
      <c r="AY18"/>
      <c r="AZ18"/>
      <c r="BA18"/>
    </row>
    <row r="19" spans="1:53" ht="15">
      <c r="A19" s="6">
        <v>2004</v>
      </c>
      <c r="B19" s="16">
        <v>30845.43362998838</v>
      </c>
      <c r="C19" s="16">
        <v>40.223019864240989</v>
      </c>
      <c r="D19" s="16"/>
      <c r="E19" s="16">
        <v>50.994577589622999</v>
      </c>
      <c r="F19" s="16">
        <v>6.6497878809582384E-2</v>
      </c>
      <c r="G19" s="16"/>
      <c r="H19" s="16">
        <v>16954.452245284989</v>
      </c>
      <c r="I19" s="16">
        <v>22.108921457548018</v>
      </c>
      <c r="J19" s="16"/>
      <c r="K19" s="16">
        <v>3059.7647677332998</v>
      </c>
      <c r="L19" s="16">
        <v>3.9899902367651556</v>
      </c>
      <c r="M19" s="16"/>
      <c r="N19" s="16">
        <v>17458.597048167132</v>
      </c>
      <c r="O19" s="16">
        <v>22.766335668806423</v>
      </c>
      <c r="P19" s="16"/>
      <c r="Q19" s="16">
        <v>2176.3471742819129</v>
      </c>
      <c r="R19" s="16">
        <v>2.837997243699605</v>
      </c>
      <c r="S19" s="16"/>
      <c r="T19" s="16">
        <v>4164.8581449418489</v>
      </c>
      <c r="U19" s="16">
        <v>5.4310525799473082</v>
      </c>
      <c r="V19" s="16"/>
      <c r="W19" s="16">
        <v>1565.8776528114274</v>
      </c>
      <c r="X19" s="16">
        <v>2.0419336193987179</v>
      </c>
      <c r="Y19" s="16"/>
      <c r="Z19" s="16">
        <v>409.69618200000002</v>
      </c>
      <c r="AA19" s="16">
        <v>0.53425145078422098</v>
      </c>
      <c r="AB19" s="70">
        <v>76686.0214227986</v>
      </c>
      <c r="AC19" s="70">
        <v>100.00000000000001</v>
      </c>
      <c r="AD19" s="70"/>
      <c r="AE19" s="38"/>
      <c r="AF19" s="75"/>
      <c r="AI19"/>
      <c r="AJ19"/>
      <c r="AK19"/>
      <c r="AL19"/>
      <c r="AM19"/>
      <c r="AN19"/>
      <c r="AO19"/>
      <c r="AP19"/>
      <c r="AQ19"/>
      <c r="AR19"/>
      <c r="AS19"/>
      <c r="AT19"/>
      <c r="AU19"/>
      <c r="AV19"/>
      <c r="AW19"/>
      <c r="AX19"/>
      <c r="AY19"/>
      <c r="AZ19"/>
      <c r="BA19"/>
    </row>
    <row r="20" spans="1:53" ht="15">
      <c r="A20" s="6">
        <v>2005</v>
      </c>
      <c r="B20" s="16">
        <v>39857.885100314743</v>
      </c>
      <c r="C20" s="16">
        <v>44.966139345701613</v>
      </c>
      <c r="D20" s="16"/>
      <c r="E20" s="16">
        <v>73.0546969273</v>
      </c>
      <c r="F20" s="16">
        <v>8.2417510954815587E-2</v>
      </c>
      <c r="G20" s="16"/>
      <c r="H20" s="16">
        <v>19536.732583771616</v>
      </c>
      <c r="I20" s="16">
        <v>22.040593411080071</v>
      </c>
      <c r="J20" s="16"/>
      <c r="K20" s="16">
        <v>4082.3677647769523</v>
      </c>
      <c r="L20" s="16">
        <v>4.6055709506250571</v>
      </c>
      <c r="M20" s="16"/>
      <c r="N20" s="16">
        <v>18255.447235790951</v>
      </c>
      <c r="O20" s="16">
        <v>20.59509635688616</v>
      </c>
      <c r="P20" s="16"/>
      <c r="Q20" s="16">
        <v>2354.396429860361</v>
      </c>
      <c r="R20" s="16">
        <v>2.6561398747995133</v>
      </c>
      <c r="S20" s="16"/>
      <c r="T20" s="16">
        <v>2516.7442509413318</v>
      </c>
      <c r="U20" s="16">
        <v>2.8392944683466834</v>
      </c>
      <c r="V20" s="16"/>
      <c r="W20" s="16">
        <v>1706.9844403600957</v>
      </c>
      <c r="X20" s="16">
        <v>1.9257544652204948</v>
      </c>
      <c r="Y20" s="16"/>
      <c r="Z20" s="16">
        <v>256.16329363000006</v>
      </c>
      <c r="AA20" s="16">
        <v>0.28899361638556936</v>
      </c>
      <c r="AB20" s="70">
        <v>88639.775796373375</v>
      </c>
      <c r="AC20" s="70">
        <v>99.999999999999957</v>
      </c>
      <c r="AD20" s="70"/>
      <c r="AE20" s="38"/>
      <c r="AF20" s="75"/>
      <c r="AI20"/>
      <c r="AJ20"/>
      <c r="AK20"/>
      <c r="AL20"/>
      <c r="AM20"/>
      <c r="AN20"/>
      <c r="AO20"/>
      <c r="AP20"/>
      <c r="AQ20"/>
      <c r="AR20"/>
      <c r="AS20"/>
      <c r="AT20"/>
      <c r="AU20"/>
      <c r="AV20"/>
      <c r="AW20"/>
      <c r="AX20"/>
      <c r="AY20"/>
      <c r="AZ20"/>
      <c r="BA20"/>
    </row>
    <row r="21" spans="1:53" ht="15">
      <c r="A21" s="6">
        <v>2006</v>
      </c>
      <c r="B21" s="16">
        <v>49332.554592451823</v>
      </c>
      <c r="C21" s="16">
        <v>46.600861595991013</v>
      </c>
      <c r="D21" s="16"/>
      <c r="E21" s="16">
        <v>89.332243826233992</v>
      </c>
      <c r="F21" s="16">
        <v>8.438564686132452E-2</v>
      </c>
      <c r="G21" s="16"/>
      <c r="H21" s="16">
        <v>17979.91433503911</v>
      </c>
      <c r="I21" s="16">
        <v>16.984312009723755</v>
      </c>
      <c r="J21" s="16"/>
      <c r="K21" s="16">
        <v>6707.230732121554</v>
      </c>
      <c r="L21" s="16">
        <v>6.3358310475127508</v>
      </c>
      <c r="M21" s="16"/>
      <c r="N21" s="16">
        <v>23675.578879234075</v>
      </c>
      <c r="O21" s="16">
        <v>22.364590353587062</v>
      </c>
      <c r="P21" s="16"/>
      <c r="Q21" s="16">
        <v>3018.5430372198957</v>
      </c>
      <c r="R21" s="16">
        <v>2.8513971648358458</v>
      </c>
      <c r="S21" s="16"/>
      <c r="T21" s="16">
        <v>2968.3038551841892</v>
      </c>
      <c r="U21" s="16">
        <v>2.8039398785046816</v>
      </c>
      <c r="V21" s="16"/>
      <c r="W21" s="16">
        <v>1903.6616295166989</v>
      </c>
      <c r="X21" s="16">
        <v>1.7982501181132815</v>
      </c>
      <c r="Y21" s="16"/>
      <c r="Z21" s="16">
        <v>186.77445209999999</v>
      </c>
      <c r="AA21" s="16">
        <v>0.17643218487029036</v>
      </c>
      <c r="AB21" s="70">
        <v>105861.89375669358</v>
      </c>
      <c r="AC21" s="70">
        <v>100.00000000000001</v>
      </c>
      <c r="AD21" s="70"/>
      <c r="AE21" s="38"/>
      <c r="AF21" s="75"/>
      <c r="AI21"/>
      <c r="AJ21"/>
      <c r="AK21"/>
      <c r="AL21"/>
      <c r="AM21"/>
      <c r="AN21"/>
      <c r="AO21"/>
      <c r="AP21"/>
      <c r="AQ21"/>
      <c r="AR21"/>
      <c r="AS21"/>
      <c r="AT21"/>
      <c r="AU21"/>
      <c r="AV21"/>
      <c r="AW21"/>
      <c r="AX21"/>
      <c r="AY21"/>
      <c r="AZ21"/>
      <c r="BA21"/>
    </row>
    <row r="22" spans="1:53" ht="15">
      <c r="A22" s="6">
        <v>2007</v>
      </c>
      <c r="B22" s="16">
        <v>56983.540567996519</v>
      </c>
      <c r="C22" s="16">
        <v>47.525934062353919</v>
      </c>
      <c r="D22" s="16"/>
      <c r="E22" s="16">
        <v>106.01328668597201</v>
      </c>
      <c r="F22" s="16">
        <v>8.8418171678167318E-2</v>
      </c>
      <c r="G22" s="16"/>
      <c r="H22" s="16">
        <v>21638.720601988898</v>
      </c>
      <c r="I22" s="16">
        <v>18.047323810928674</v>
      </c>
      <c r="J22" s="16"/>
      <c r="K22" s="16">
        <v>7444.8240811294872</v>
      </c>
      <c r="L22" s="16">
        <v>6.2092003209835758</v>
      </c>
      <c r="M22" s="16"/>
      <c r="N22" s="16">
        <v>24634.303012461813</v>
      </c>
      <c r="O22" s="16">
        <v>20.54572687081928</v>
      </c>
      <c r="P22" s="16"/>
      <c r="Q22" s="16">
        <v>3402.1768749661555</v>
      </c>
      <c r="R22" s="16">
        <v>2.8375146966371054</v>
      </c>
      <c r="S22" s="16"/>
      <c r="T22" s="16">
        <v>3294.7396591847901</v>
      </c>
      <c r="U22" s="16">
        <v>2.7479089265818875</v>
      </c>
      <c r="V22" s="16"/>
      <c r="W22" s="16">
        <v>2070.00978176939</v>
      </c>
      <c r="X22" s="16">
        <v>1.7264485045362734</v>
      </c>
      <c r="Y22" s="16"/>
      <c r="Z22" s="16">
        <v>325.55772730000001</v>
      </c>
      <c r="AA22" s="16">
        <v>0.27152463548113281</v>
      </c>
      <c r="AB22" s="70">
        <v>119899.88559348301</v>
      </c>
      <c r="AC22" s="70">
        <v>100</v>
      </c>
      <c r="AD22" s="70"/>
      <c r="AE22" s="38"/>
      <c r="AF22" s="75"/>
      <c r="AI22"/>
      <c r="AJ22"/>
      <c r="AK22"/>
      <c r="AL22"/>
      <c r="AM22"/>
      <c r="AN22"/>
      <c r="AO22"/>
      <c r="AP22"/>
      <c r="AQ22"/>
      <c r="AR22"/>
      <c r="AS22"/>
      <c r="AT22"/>
      <c r="AU22"/>
      <c r="AV22"/>
      <c r="AW22"/>
      <c r="AX22"/>
      <c r="AY22"/>
      <c r="AZ22"/>
      <c r="BA22"/>
    </row>
    <row r="23" spans="1:53" ht="15">
      <c r="A23" s="6">
        <v>2008</v>
      </c>
      <c r="B23" s="16">
        <v>64853.506192904031</v>
      </c>
      <c r="C23" s="16">
        <v>46.587760138597787</v>
      </c>
      <c r="D23" s="16"/>
      <c r="E23" s="16">
        <v>126.153600546371</v>
      </c>
      <c r="F23" s="16">
        <v>9.0622913515165784E-2</v>
      </c>
      <c r="G23" s="16"/>
      <c r="H23" s="16">
        <v>26203.686911567784</v>
      </c>
      <c r="I23" s="16">
        <v>18.823517065552352</v>
      </c>
      <c r="J23" s="16"/>
      <c r="K23" s="16">
        <v>8634.3094705355488</v>
      </c>
      <c r="L23" s="16">
        <v>6.2024886885721848</v>
      </c>
      <c r="M23" s="16"/>
      <c r="N23" s="16">
        <v>28369.172960608092</v>
      </c>
      <c r="O23" s="16">
        <v>20.379102114972671</v>
      </c>
      <c r="P23" s="16"/>
      <c r="Q23" s="16">
        <v>3803.9361618480739</v>
      </c>
      <c r="R23" s="16">
        <v>2.7325718514522905</v>
      </c>
      <c r="S23" s="16"/>
      <c r="T23" s="16">
        <v>4205.3410925446597</v>
      </c>
      <c r="U23" s="16">
        <v>3.020922593417096</v>
      </c>
      <c r="V23" s="16"/>
      <c r="W23" s="16">
        <v>2275.9589502976573</v>
      </c>
      <c r="X23" s="16">
        <v>1.6349436736138034</v>
      </c>
      <c r="Y23" s="16"/>
      <c r="Z23" s="16">
        <v>735.1126817999999</v>
      </c>
      <c r="AA23" s="16">
        <v>0.52807096030664469</v>
      </c>
      <c r="AB23" s="70">
        <v>139207.17802265222</v>
      </c>
      <c r="AC23" s="70">
        <v>100.00000000000001</v>
      </c>
      <c r="AD23" s="70"/>
      <c r="AE23" s="38"/>
      <c r="AF23" s="75"/>
      <c r="AI23"/>
      <c r="AJ23"/>
      <c r="AK23"/>
      <c r="AL23"/>
      <c r="AM23"/>
      <c r="AN23"/>
      <c r="AO23"/>
      <c r="AP23"/>
      <c r="AQ23"/>
      <c r="AR23"/>
      <c r="AS23"/>
      <c r="AT23"/>
      <c r="AU23"/>
      <c r="AV23"/>
      <c r="AW23"/>
      <c r="AX23"/>
      <c r="AY23"/>
      <c r="AZ23"/>
      <c r="BA23"/>
    </row>
    <row r="24" spans="1:53" ht="15">
      <c r="A24" s="6">
        <v>2009</v>
      </c>
      <c r="B24" s="16">
        <v>72787.548764208652</v>
      </c>
      <c r="C24" s="16">
        <v>46.850232582454787</v>
      </c>
      <c r="D24" s="16"/>
      <c r="E24" s="16">
        <v>149.84518583630899</v>
      </c>
      <c r="F24" s="16">
        <v>9.6448938410250096E-2</v>
      </c>
      <c r="G24" s="16"/>
      <c r="H24" s="16">
        <v>27766.103722346914</v>
      </c>
      <c r="I24" s="16">
        <v>17.871853625879684</v>
      </c>
      <c r="J24" s="16"/>
      <c r="K24" s="16">
        <v>10189.055941688763</v>
      </c>
      <c r="L24" s="16">
        <v>6.5582596030282909</v>
      </c>
      <c r="M24" s="16"/>
      <c r="N24" s="16">
        <v>31958.551525838542</v>
      </c>
      <c r="O24" s="16">
        <v>20.570352998618109</v>
      </c>
      <c r="P24" s="16"/>
      <c r="Q24" s="16">
        <v>4382.9698746988197</v>
      </c>
      <c r="R24" s="16">
        <v>2.82113028282805</v>
      </c>
      <c r="S24" s="16"/>
      <c r="T24" s="16">
        <v>4883.826706189835</v>
      </c>
      <c r="U24" s="16">
        <v>3.1435104075095373</v>
      </c>
      <c r="V24" s="16"/>
      <c r="W24" s="16">
        <v>2487.0876711618994</v>
      </c>
      <c r="X24" s="16">
        <v>1.6008319805404241</v>
      </c>
      <c r="Y24" s="16"/>
      <c r="Z24" s="16">
        <v>757.20360484212006</v>
      </c>
      <c r="AA24" s="16">
        <v>0.48737958073085275</v>
      </c>
      <c r="AB24" s="70">
        <v>155362.19299681188</v>
      </c>
      <c r="AC24" s="70">
        <v>99.999999999999986</v>
      </c>
      <c r="AD24" s="70"/>
      <c r="AE24" s="38"/>
      <c r="AF24" s="75"/>
      <c r="AI24"/>
      <c r="AJ24"/>
      <c r="AK24"/>
      <c r="AL24"/>
      <c r="AM24"/>
      <c r="AN24"/>
      <c r="AO24"/>
      <c r="AP24"/>
      <c r="AQ24"/>
      <c r="AR24"/>
      <c r="AS24"/>
      <c r="AT24"/>
      <c r="AU24"/>
      <c r="AV24"/>
      <c r="AW24"/>
      <c r="AX24"/>
      <c r="AY24"/>
      <c r="AZ24"/>
      <c r="BA24"/>
    </row>
    <row r="25" spans="1:53" ht="15">
      <c r="A25" s="6">
        <v>2010</v>
      </c>
      <c r="B25" s="16">
        <v>79063.683423392635</v>
      </c>
      <c r="C25" s="16">
        <v>45.545823703259749</v>
      </c>
      <c r="D25" s="16"/>
      <c r="E25" s="16">
        <v>154.155688839661</v>
      </c>
      <c r="F25" s="16">
        <v>8.8803702569066167E-2</v>
      </c>
      <c r="G25" s="16"/>
      <c r="H25" s="16">
        <v>30330.590029651117</v>
      </c>
      <c r="I25" s="16">
        <v>17.472392462524866</v>
      </c>
      <c r="J25" s="16"/>
      <c r="K25" s="16">
        <v>12689.931370118757</v>
      </c>
      <c r="L25" s="16">
        <v>7.3102257821052756</v>
      </c>
      <c r="M25" s="16"/>
      <c r="N25" s="16">
        <v>38785.620093655583</v>
      </c>
      <c r="O25" s="16">
        <v>22.343039667749448</v>
      </c>
      <c r="P25" s="16"/>
      <c r="Q25" s="16">
        <v>4252.7312699550976</v>
      </c>
      <c r="R25" s="16">
        <v>2.4498497956573368</v>
      </c>
      <c r="S25" s="16"/>
      <c r="T25" s="16">
        <v>4590.7412242073106</v>
      </c>
      <c r="U25" s="16">
        <v>2.6445655124027483</v>
      </c>
      <c r="V25" s="16"/>
      <c r="W25" s="16">
        <v>2647.8025736966106</v>
      </c>
      <c r="X25" s="16">
        <v>1.5253064871367013</v>
      </c>
      <c r="Y25" s="16"/>
      <c r="Z25" s="16">
        <v>1076.2550180200001</v>
      </c>
      <c r="AA25" s="16">
        <v>0.61999288659481178</v>
      </c>
      <c r="AB25" s="70">
        <v>173591.51069153677</v>
      </c>
      <c r="AC25" s="70">
        <v>100.00000000000001</v>
      </c>
      <c r="AD25" s="70"/>
      <c r="AE25" s="38"/>
      <c r="AF25" s="75"/>
      <c r="AI25"/>
      <c r="AJ25"/>
      <c r="AK25"/>
      <c r="AL25"/>
      <c r="AM25"/>
      <c r="AN25"/>
      <c r="AO25"/>
      <c r="AP25"/>
      <c r="AQ25"/>
      <c r="AR25"/>
      <c r="AS25"/>
      <c r="AT25"/>
      <c r="AU25"/>
      <c r="AV25"/>
      <c r="AW25"/>
      <c r="AX25"/>
      <c r="AY25"/>
      <c r="AZ25"/>
      <c r="BA25"/>
    </row>
    <row r="26" spans="1:53" ht="15">
      <c r="A26" s="6">
        <v>2011</v>
      </c>
      <c r="B26" s="16">
        <v>91736.205172308808</v>
      </c>
      <c r="C26" s="16">
        <v>46.087518387747224</v>
      </c>
      <c r="D26" s="16"/>
      <c r="E26" s="16">
        <v>173.16240245520197</v>
      </c>
      <c r="F26" s="16">
        <v>8.6995373225113651E-2</v>
      </c>
      <c r="G26" s="16"/>
      <c r="H26" s="16">
        <v>36433.18936788998</v>
      </c>
      <c r="I26" s="16">
        <v>18.303736041435453</v>
      </c>
      <c r="J26" s="16"/>
      <c r="K26" s="16">
        <v>14005.461941868105</v>
      </c>
      <c r="L26" s="16">
        <v>7.0362294097770439</v>
      </c>
      <c r="M26" s="16"/>
      <c r="N26" s="16">
        <v>43464.42509567002</v>
      </c>
      <c r="O26" s="16">
        <v>21.836171302780503</v>
      </c>
      <c r="P26" s="16"/>
      <c r="Q26" s="16">
        <v>4610.9205989137345</v>
      </c>
      <c r="R26" s="16">
        <v>2.3164887569496444</v>
      </c>
      <c r="S26" s="16"/>
      <c r="T26" s="16">
        <v>4857.5851571404792</v>
      </c>
      <c r="U26" s="16">
        <v>2.4404110114349677</v>
      </c>
      <c r="V26" s="16"/>
      <c r="W26" s="16">
        <v>2799.0184422847001</v>
      </c>
      <c r="X26" s="16">
        <v>1.4062039484207831</v>
      </c>
      <c r="Y26" s="16"/>
      <c r="Z26" s="16">
        <v>967.86164928999995</v>
      </c>
      <c r="AA26" s="16">
        <v>0.48624576822928089</v>
      </c>
      <c r="AB26" s="70">
        <v>199047.829827821</v>
      </c>
      <c r="AC26" s="70">
        <v>100.00000000000001</v>
      </c>
      <c r="AD26" s="70"/>
      <c r="AE26" s="38"/>
      <c r="AF26" s="75"/>
      <c r="AI26"/>
      <c r="AJ26"/>
      <c r="AK26"/>
      <c r="AL26"/>
      <c r="AM26"/>
      <c r="AN26"/>
      <c r="AO26"/>
      <c r="AP26"/>
      <c r="AQ26"/>
      <c r="AR26"/>
      <c r="AS26"/>
      <c r="AT26"/>
      <c r="AU26"/>
      <c r="AV26"/>
      <c r="AW26"/>
      <c r="AX26"/>
      <c r="AY26"/>
      <c r="AZ26"/>
      <c r="BA26"/>
    </row>
    <row r="27" spans="1:53" ht="15">
      <c r="A27" s="6">
        <v>2012</v>
      </c>
      <c r="B27" s="16">
        <v>102505.26773258652</v>
      </c>
      <c r="C27" s="16">
        <v>44.906037101762699</v>
      </c>
      <c r="D27" s="16"/>
      <c r="E27" s="16">
        <v>206.67628756720998</v>
      </c>
      <c r="F27" s="16">
        <v>9.0541815487568997E-2</v>
      </c>
      <c r="G27" s="16"/>
      <c r="H27" s="16">
        <v>42163.991217623538</v>
      </c>
      <c r="I27" s="16">
        <v>18.471419038839116</v>
      </c>
      <c r="J27" s="16"/>
      <c r="K27" s="16">
        <v>16289.858248233841</v>
      </c>
      <c r="L27" s="16">
        <v>7.1363452343346774</v>
      </c>
      <c r="M27" s="16"/>
      <c r="N27" s="16">
        <v>51416.26206075056</v>
      </c>
      <c r="O27" s="16">
        <v>22.524701635406949</v>
      </c>
      <c r="P27" s="16"/>
      <c r="Q27" s="16">
        <v>5404.6585847619854</v>
      </c>
      <c r="R27" s="16">
        <v>2.3677007464907764</v>
      </c>
      <c r="S27" s="16"/>
      <c r="T27" s="16">
        <v>5915.002332116369</v>
      </c>
      <c r="U27" s="16">
        <v>2.5912747711266153</v>
      </c>
      <c r="V27" s="16"/>
      <c r="W27" s="16">
        <v>3283.0301587092204</v>
      </c>
      <c r="X27" s="16">
        <v>1.4382468079378001</v>
      </c>
      <c r="Y27" s="16"/>
      <c r="Z27" s="16">
        <v>1081.3715842000001</v>
      </c>
      <c r="AA27" s="16">
        <v>0.47373284861378701</v>
      </c>
      <c r="AB27" s="70">
        <v>228266.11820654926</v>
      </c>
      <c r="AC27" s="70">
        <v>100.00000000000001</v>
      </c>
      <c r="AD27" s="70"/>
      <c r="AE27" s="38"/>
      <c r="AF27" s="75"/>
      <c r="AI27"/>
      <c r="AJ27"/>
      <c r="AK27"/>
      <c r="AL27"/>
      <c r="AM27"/>
      <c r="AN27"/>
      <c r="AO27"/>
      <c r="AP27"/>
      <c r="AQ27"/>
      <c r="AR27"/>
      <c r="AS27"/>
      <c r="AT27"/>
      <c r="AU27"/>
      <c r="AV27"/>
      <c r="AW27"/>
      <c r="AX27"/>
      <c r="AY27"/>
      <c r="AZ27"/>
      <c r="BA27"/>
    </row>
    <row r="28" spans="1:53" ht="15">
      <c r="A28" s="6">
        <v>2013</v>
      </c>
      <c r="B28" s="16">
        <v>124130.59408391561</v>
      </c>
      <c r="C28" s="16">
        <v>47.532738096225444</v>
      </c>
      <c r="D28" s="16"/>
      <c r="E28" s="16">
        <v>224.548414464654</v>
      </c>
      <c r="F28" s="16">
        <v>8.5985256523106415E-2</v>
      </c>
      <c r="G28" s="16"/>
      <c r="H28" s="16">
        <v>47679.752303423607</v>
      </c>
      <c r="I28" s="16">
        <v>18.257780811065992</v>
      </c>
      <c r="J28" s="16"/>
      <c r="K28" s="16">
        <v>17127.30071578663</v>
      </c>
      <c r="L28" s="16">
        <v>6.5584758151437024</v>
      </c>
      <c r="M28" s="16"/>
      <c r="N28" s="16">
        <v>54287.792755605318</v>
      </c>
      <c r="O28" s="16">
        <v>20.788166317240865</v>
      </c>
      <c r="P28" s="16"/>
      <c r="Q28" s="16">
        <v>6705.2463253424758</v>
      </c>
      <c r="R28" s="16">
        <v>2.5676080889270501</v>
      </c>
      <c r="S28" s="16"/>
      <c r="T28" s="16">
        <v>6384.8515114602205</v>
      </c>
      <c r="U28" s="16">
        <v>2.4449208264673317</v>
      </c>
      <c r="V28" s="16"/>
      <c r="W28" s="16">
        <v>3825.9565775282103</v>
      </c>
      <c r="X28" s="16">
        <v>1.4650553581032444</v>
      </c>
      <c r="Y28" s="16"/>
      <c r="Z28" s="16">
        <v>781.53486759999998</v>
      </c>
      <c r="AA28" s="16">
        <v>0.29926943030326308</v>
      </c>
      <c r="AB28" s="70">
        <v>261147.57755512674</v>
      </c>
      <c r="AC28" s="70">
        <v>100.00000000000001</v>
      </c>
      <c r="AD28" s="70"/>
      <c r="AE28" s="38"/>
      <c r="AF28" s="75"/>
      <c r="AI28"/>
      <c r="AJ28"/>
      <c r="AK28"/>
      <c r="AL28"/>
      <c r="AM28"/>
      <c r="AN28"/>
      <c r="AO28"/>
      <c r="AP28"/>
      <c r="AQ28"/>
      <c r="AR28"/>
      <c r="AS28"/>
      <c r="AT28"/>
      <c r="AU28"/>
      <c r="AV28"/>
      <c r="AW28"/>
      <c r="AX28"/>
      <c r="AY28"/>
      <c r="AZ28"/>
      <c r="BA28"/>
    </row>
    <row r="29" spans="1:53" ht="15">
      <c r="A29" s="6">
        <v>2014</v>
      </c>
      <c r="B29" s="16">
        <v>145087.61640798111</v>
      </c>
      <c r="C29" s="16">
        <v>50.266755351033069</v>
      </c>
      <c r="D29" s="16"/>
      <c r="E29" s="16">
        <v>253.40104428068298</v>
      </c>
      <c r="F29" s="16">
        <v>9.0622913515165784E-2</v>
      </c>
      <c r="G29" s="16"/>
      <c r="H29" s="16">
        <v>50338.076584113398</v>
      </c>
      <c r="I29" s="16">
        <v>17.440025848794658</v>
      </c>
      <c r="J29" s="16"/>
      <c r="K29" s="16">
        <v>17506.552903827145</v>
      </c>
      <c r="L29" s="16">
        <v>6.0652840927655411</v>
      </c>
      <c r="M29" s="16"/>
      <c r="N29" s="16">
        <v>55087.816536437094</v>
      </c>
      <c r="O29" s="16">
        <v>19.085610924044051</v>
      </c>
      <c r="P29" s="16"/>
      <c r="Q29" s="16">
        <v>7703.6021474750523</v>
      </c>
      <c r="R29" s="16">
        <v>2.6689740589571089</v>
      </c>
      <c r="S29" s="16"/>
      <c r="T29" s="16">
        <v>7878.1337463752916</v>
      </c>
      <c r="U29" s="16">
        <v>2.7294419155540028</v>
      </c>
      <c r="V29" s="16"/>
      <c r="W29" s="16">
        <v>4012.63754442756</v>
      </c>
      <c r="X29" s="16">
        <v>1.3902101002950573</v>
      </c>
      <c r="Y29" s="16"/>
      <c r="Z29" s="16">
        <v>767.49551259999998</v>
      </c>
      <c r="AA29" s="16">
        <v>0.26590490711761183</v>
      </c>
      <c r="AB29" s="70">
        <v>288635.33242751728</v>
      </c>
      <c r="AC29" s="70">
        <v>100.00000000000001</v>
      </c>
      <c r="AD29" s="17"/>
      <c r="AE29" s="17"/>
      <c r="AI29"/>
      <c r="AJ29"/>
      <c r="AK29"/>
      <c r="AL29"/>
      <c r="AM29"/>
      <c r="AN29"/>
      <c r="AO29"/>
      <c r="AP29"/>
      <c r="AQ29"/>
      <c r="AR29"/>
      <c r="AS29"/>
      <c r="AT29"/>
      <c r="AU29"/>
      <c r="AV29"/>
      <c r="AW29"/>
      <c r="AX29"/>
      <c r="AY29"/>
      <c r="AZ29"/>
      <c r="BA29"/>
    </row>
    <row r="30" spans="1:53" ht="15">
      <c r="A30" s="6">
        <v>2015</v>
      </c>
      <c r="B30" s="16">
        <v>165720.50609127028</v>
      </c>
      <c r="C30" s="16">
        <v>52.020589654111738</v>
      </c>
      <c r="D30" s="16"/>
      <c r="E30" s="16">
        <v>308.50368914392402</v>
      </c>
      <c r="F30" s="16">
        <v>9.6448938410250096E-2</v>
      </c>
      <c r="G30" s="16"/>
      <c r="H30" s="16">
        <v>53293.377841147652</v>
      </c>
      <c r="I30" s="16">
        <v>16.729088061250579</v>
      </c>
      <c r="J30" s="16"/>
      <c r="K30" s="16">
        <v>18893.072782215382</v>
      </c>
      <c r="L30" s="16">
        <v>5.9306407498393856</v>
      </c>
      <c r="M30" s="16"/>
      <c r="N30" s="16">
        <v>57500.183133841791</v>
      </c>
      <c r="O30" s="16">
        <v>18.04962766764945</v>
      </c>
      <c r="P30" s="16"/>
      <c r="Q30" s="16">
        <v>7963.0592850687653</v>
      </c>
      <c r="R30" s="16">
        <v>2.4996486507939037</v>
      </c>
      <c r="S30" s="16"/>
      <c r="T30" s="16">
        <v>8824.4904591062914</v>
      </c>
      <c r="U30" s="16">
        <v>2.7700566930864228</v>
      </c>
      <c r="V30" s="16"/>
      <c r="W30" s="16">
        <v>5489.1051505508512</v>
      </c>
      <c r="X30" s="16">
        <v>1.7230606720921602</v>
      </c>
      <c r="Y30" s="16"/>
      <c r="Z30" s="16">
        <v>574.84429548000003</v>
      </c>
      <c r="AA30" s="16">
        <v>0.18044682529332012</v>
      </c>
      <c r="AB30" s="70">
        <v>318567.14272782492</v>
      </c>
      <c r="AC30" s="70">
        <v>99.999999999999986</v>
      </c>
      <c r="AD30" s="17"/>
      <c r="AI30"/>
      <c r="AJ30"/>
      <c r="AK30"/>
      <c r="AL30"/>
      <c r="AM30"/>
      <c r="AN30"/>
      <c r="AO30"/>
      <c r="AP30"/>
      <c r="AQ30"/>
      <c r="AR30"/>
      <c r="AS30"/>
      <c r="AT30"/>
      <c r="AU30"/>
      <c r="AV30"/>
      <c r="AW30"/>
      <c r="AX30"/>
      <c r="AY30"/>
      <c r="AZ30"/>
      <c r="BA30"/>
    </row>
    <row r="31" spans="1:53" ht="13.5" customHeight="1">
      <c r="A31" s="6">
        <v>2016</v>
      </c>
      <c r="B31" s="16">
        <v>182369.33325495018</v>
      </c>
      <c r="C31" s="16">
        <v>52.309702007291435</v>
      </c>
      <c r="D31" s="16"/>
      <c r="E31" s="16">
        <v>363.91275065568902</v>
      </c>
      <c r="F31" s="16">
        <v>8.8803702569066167E-2</v>
      </c>
      <c r="G31" s="16"/>
      <c r="H31" s="16">
        <v>57751.96727321799</v>
      </c>
      <c r="I31" s="16">
        <v>16.565220393571185</v>
      </c>
      <c r="J31" s="16"/>
      <c r="K31" s="16">
        <v>20727.733879346666</v>
      </c>
      <c r="L31" s="16">
        <v>5.945416168184801</v>
      </c>
      <c r="M31" s="16"/>
      <c r="N31" s="16">
        <v>62982.187807726754</v>
      </c>
      <c r="O31" s="16">
        <v>18.065424801348957</v>
      </c>
      <c r="P31" s="16"/>
      <c r="Q31" s="16">
        <v>8694.4680960546993</v>
      </c>
      <c r="R31" s="16">
        <v>2.4938679497210847</v>
      </c>
      <c r="S31" s="16"/>
      <c r="T31" s="16">
        <v>9813.5847591824531</v>
      </c>
      <c r="U31" s="16">
        <v>2.8148685155221784</v>
      </c>
      <c r="V31" s="16"/>
      <c r="W31" s="16">
        <v>5503.9781559294006</v>
      </c>
      <c r="X31" s="16">
        <v>1.5787273663429562</v>
      </c>
      <c r="Y31" s="16"/>
      <c r="Z31" s="16">
        <v>426.69400846950009</v>
      </c>
      <c r="AA31" s="16">
        <v>0.12239029464527794</v>
      </c>
      <c r="AB31" s="70">
        <v>348633.8599855334</v>
      </c>
      <c r="AC31" s="70">
        <v>99.999999999999972</v>
      </c>
      <c r="AI31"/>
      <c r="AJ31"/>
      <c r="AK31"/>
      <c r="AL31"/>
      <c r="AM31"/>
      <c r="AN31"/>
      <c r="AO31"/>
      <c r="AP31"/>
      <c r="AQ31"/>
      <c r="AR31"/>
      <c r="AS31"/>
      <c r="AT31"/>
      <c r="AU31"/>
      <c r="AV31"/>
      <c r="AW31"/>
      <c r="AX31"/>
      <c r="AY31"/>
      <c r="AZ31"/>
      <c r="BA31"/>
    </row>
    <row r="32" spans="1:53" ht="14.25" customHeight="1">
      <c r="A32" s="6">
        <v>2017</v>
      </c>
      <c r="B32" s="16">
        <v>196534.20924307822</v>
      </c>
      <c r="C32" s="16">
        <v>52.613866932158238</v>
      </c>
      <c r="D32" s="16"/>
      <c r="E32" s="16">
        <v>361.99706584528195</v>
      </c>
      <c r="F32" s="16">
        <v>8.6995373225113651E-2</v>
      </c>
      <c r="G32" s="16"/>
      <c r="H32" s="16">
        <v>61425.412922223004</v>
      </c>
      <c r="I32" s="16">
        <v>16.44410158511138</v>
      </c>
      <c r="J32" s="16"/>
      <c r="K32" s="16">
        <v>21186.055604225781</v>
      </c>
      <c r="L32" s="16">
        <v>5.6716859353446054</v>
      </c>
      <c r="M32" s="16"/>
      <c r="N32" s="16">
        <v>69251.511546949565</v>
      </c>
      <c r="O32" s="16">
        <v>18.539214253919248</v>
      </c>
      <c r="P32" s="16"/>
      <c r="Q32" s="16">
        <v>8824.1455784327845</v>
      </c>
      <c r="R32" s="16">
        <v>2.362298263705489</v>
      </c>
      <c r="S32" s="16"/>
      <c r="T32" s="16">
        <v>10489.43151648114</v>
      </c>
      <c r="U32" s="16">
        <v>2.808109367461495</v>
      </c>
      <c r="V32" s="16"/>
      <c r="W32" s="16">
        <v>4978.7142747818407</v>
      </c>
      <c r="X32" s="16">
        <v>1.3328438410568164</v>
      </c>
      <c r="Y32" s="16"/>
      <c r="Z32" s="16">
        <v>489.22682401140003</v>
      </c>
      <c r="AA32" s="16">
        <v>0.1309701507809371</v>
      </c>
      <c r="AB32" s="70">
        <v>373540.70457602903</v>
      </c>
      <c r="AC32" s="70">
        <v>100.00000000000001</v>
      </c>
      <c r="AI32"/>
      <c r="AJ32"/>
      <c r="AK32"/>
      <c r="AL32"/>
      <c r="AM32"/>
      <c r="AN32"/>
      <c r="AO32"/>
      <c r="AP32"/>
      <c r="AQ32"/>
      <c r="AR32"/>
      <c r="AS32"/>
      <c r="AT32"/>
      <c r="AU32"/>
      <c r="AV32"/>
      <c r="AW32"/>
      <c r="AX32"/>
      <c r="AY32"/>
      <c r="AZ32"/>
      <c r="BA32"/>
    </row>
    <row r="33" spans="1:53" ht="13.5" customHeight="1">
      <c r="A33" s="6">
        <v>2018</v>
      </c>
      <c r="B33" s="16">
        <v>223139.20937641343</v>
      </c>
      <c r="C33" s="16">
        <v>52.724270947374684</v>
      </c>
      <c r="D33" s="16"/>
      <c r="E33" s="16">
        <v>419.06105422127956</v>
      </c>
      <c r="F33" s="16">
        <v>9.0541815487568997E-2</v>
      </c>
      <c r="G33" s="16"/>
      <c r="H33" s="16">
        <v>67769.73454037479</v>
      </c>
      <c r="I33" s="16">
        <v>16.012917926543782</v>
      </c>
      <c r="J33" s="16"/>
      <c r="K33" s="16">
        <v>23028.104896562148</v>
      </c>
      <c r="L33" s="16">
        <v>5.4411774845127114</v>
      </c>
      <c r="M33" s="16"/>
      <c r="N33" s="16">
        <v>80845.578970057672</v>
      </c>
      <c r="O33" s="16">
        <v>19.102533447289613</v>
      </c>
      <c r="P33" s="16"/>
      <c r="Q33" s="16">
        <v>10034.199370456585</v>
      </c>
      <c r="R33" s="16">
        <v>2.3709228325510567</v>
      </c>
      <c r="S33" s="16"/>
      <c r="T33" s="16">
        <v>11911.182010224949</v>
      </c>
      <c r="U33" s="16">
        <v>2.8144241855370575</v>
      </c>
      <c r="V33" s="16"/>
      <c r="W33" s="16">
        <v>5496.9194342301498</v>
      </c>
      <c r="X33" s="16">
        <v>1.2988352447612241</v>
      </c>
      <c r="Y33" s="16"/>
      <c r="Z33" s="16">
        <v>575.15660959292461</v>
      </c>
      <c r="AA33" s="16">
        <v>0.13590042290683219</v>
      </c>
      <c r="AB33" s="70">
        <v>423219.1462621339</v>
      </c>
      <c r="AC33" s="70">
        <v>100.00000000000001</v>
      </c>
      <c r="AI33"/>
      <c r="AJ33"/>
      <c r="AK33"/>
      <c r="AL33"/>
      <c r="AM33"/>
      <c r="AN33"/>
      <c r="AO33"/>
      <c r="AP33"/>
      <c r="AQ33"/>
      <c r="AR33"/>
      <c r="AS33"/>
      <c r="AT33"/>
      <c r="AU33"/>
      <c r="AV33"/>
      <c r="AW33"/>
      <c r="AX33"/>
      <c r="AY33"/>
      <c r="AZ33"/>
      <c r="BA33"/>
    </row>
    <row r="34" spans="1:53" ht="15">
      <c r="A34" s="332" t="s">
        <v>352</v>
      </c>
      <c r="B34" s="134">
        <v>263919.96645385789</v>
      </c>
      <c r="C34" s="134">
        <v>53.980466490187375</v>
      </c>
      <c r="D34" s="134"/>
      <c r="E34" s="134">
        <v>499.85221487589308</v>
      </c>
      <c r="F34" s="134">
        <v>8.5985256523106415E-2</v>
      </c>
      <c r="G34" s="134"/>
      <c r="H34" s="134">
        <v>74299.791371788757</v>
      </c>
      <c r="I34" s="22">
        <v>15.196794135217385</v>
      </c>
      <c r="J34" s="134"/>
      <c r="K34" s="134">
        <v>24583.306060762123</v>
      </c>
      <c r="L34" s="134">
        <v>5.028108887938183</v>
      </c>
      <c r="M34" s="134"/>
      <c r="N34" s="134">
        <v>92990.019173802648</v>
      </c>
      <c r="O34" s="134">
        <v>19.019571279048865</v>
      </c>
      <c r="P34" s="134"/>
      <c r="Q34" s="134">
        <v>11727.46963704064</v>
      </c>
      <c r="R34" s="134">
        <v>2.3986600569216177</v>
      </c>
      <c r="S34" s="134"/>
      <c r="T34" s="134">
        <v>14355.10974483686</v>
      </c>
      <c r="U34" s="134">
        <v>2.9361004055735442</v>
      </c>
      <c r="V34" s="134"/>
      <c r="W34" s="134">
        <v>6038.2799770815682</v>
      </c>
      <c r="X34" s="134">
        <v>1.2350303553793756</v>
      </c>
      <c r="Y34" s="134"/>
      <c r="Z34" s="134">
        <v>503.74093751723558</v>
      </c>
      <c r="AA34" s="134">
        <v>0.10303188183429396</v>
      </c>
      <c r="AB34" s="93">
        <v>488917.5355715637</v>
      </c>
      <c r="AC34" s="93">
        <v>99.999999999999986</v>
      </c>
      <c r="AI34"/>
      <c r="AJ34"/>
      <c r="AK34"/>
      <c r="AL34"/>
      <c r="AM34"/>
      <c r="AN34"/>
      <c r="AO34"/>
      <c r="AP34"/>
      <c r="AQ34"/>
      <c r="AR34"/>
      <c r="AS34"/>
      <c r="AT34"/>
      <c r="AU34"/>
      <c r="AV34"/>
      <c r="AW34"/>
      <c r="AX34"/>
      <c r="AY34"/>
      <c r="AZ34"/>
      <c r="BA34"/>
    </row>
    <row r="35" spans="1:53" ht="15">
      <c r="A35" s="17" t="s">
        <v>80</v>
      </c>
      <c r="AI35"/>
      <c r="AJ35"/>
      <c r="AK35"/>
      <c r="AL35"/>
      <c r="AM35"/>
      <c r="AN35"/>
      <c r="AO35"/>
      <c r="AP35"/>
      <c r="AQ35"/>
      <c r="AR35"/>
      <c r="AS35"/>
      <c r="AT35"/>
      <c r="AU35"/>
      <c r="AV35"/>
      <c r="AW35"/>
      <c r="AX35"/>
      <c r="AY35"/>
      <c r="AZ35"/>
      <c r="BA35"/>
    </row>
    <row r="36" spans="1:53" ht="15">
      <c r="A36" s="1" t="s">
        <v>185</v>
      </c>
      <c r="K36" s="89"/>
      <c r="AI36"/>
      <c r="AJ36"/>
      <c r="AK36"/>
      <c r="AL36"/>
      <c r="AM36"/>
      <c r="AN36"/>
      <c r="AO36"/>
      <c r="AP36"/>
      <c r="AQ36"/>
      <c r="AR36"/>
      <c r="AS36"/>
      <c r="AT36"/>
      <c r="AU36"/>
      <c r="AV36"/>
      <c r="AW36"/>
      <c r="AX36"/>
      <c r="AY36"/>
      <c r="AZ36"/>
      <c r="BA36"/>
    </row>
    <row r="37" spans="1:53">
      <c r="A37" s="80" t="s">
        <v>106</v>
      </c>
    </row>
    <row r="40" spans="1:53">
      <c r="A40" s="1" t="s">
        <v>681</v>
      </c>
    </row>
    <row r="41" spans="1:53">
      <c r="A41" s="452" t="s">
        <v>679</v>
      </c>
    </row>
  </sheetData>
  <mergeCells count="12">
    <mergeCell ref="T3:U3"/>
    <mergeCell ref="W3:X3"/>
    <mergeCell ref="Z3:AA3"/>
    <mergeCell ref="AB3:AB4"/>
    <mergeCell ref="AC3:AC4"/>
    <mergeCell ref="N3:O3"/>
    <mergeCell ref="Q3:R3"/>
    <mergeCell ref="K3:L3"/>
    <mergeCell ref="A3:A4"/>
    <mergeCell ref="B3:C3"/>
    <mergeCell ref="E3:F3"/>
    <mergeCell ref="H3:I3"/>
  </mergeCells>
  <hyperlinks>
    <hyperlink ref="A41" location="Contents!A1" display="Link to Contents" xr:uid="{00000000-0004-0000-0B00-000000000000}"/>
  </hyperlinks>
  <pageMargins left="0.75" right="0.75" top="1" bottom="1" header="0.5" footer="0.5"/>
  <pageSetup paperSize="9" orientation="portrait" horizontalDpi="4294967292" verticalDpi="429496729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Q43"/>
  <sheetViews>
    <sheetView showGridLines="0" zoomScale="120" zoomScaleNormal="120" zoomScalePageLayoutView="125" workbookViewId="0"/>
  </sheetViews>
  <sheetFormatPr defaultColWidth="8.85546875" defaultRowHeight="15"/>
  <cols>
    <col min="1" max="2" width="8.85546875" style="3"/>
    <col min="3" max="3" width="2.28515625" style="3" customWidth="1"/>
    <col min="4" max="4" width="8.85546875" style="3"/>
    <col min="5" max="5" width="2.28515625" style="3" customWidth="1"/>
    <col min="6" max="6" width="8.85546875" style="3"/>
    <col min="7" max="7" width="2.28515625" style="3" customWidth="1"/>
    <col min="8" max="8" width="9.7109375" style="3" customWidth="1"/>
    <col min="9" max="9" width="8.85546875" style="3"/>
    <col min="10" max="10" width="2.28515625" style="3" customWidth="1"/>
    <col min="11" max="11" width="8.85546875" style="3"/>
    <col min="12" max="12" width="2.28515625" style="3" customWidth="1"/>
    <col min="13" max="13" width="8.85546875" style="3"/>
    <col min="14" max="14" width="2.28515625" style="3" customWidth="1"/>
    <col min="15" max="15" width="8.85546875" style="3"/>
    <col min="16" max="16" width="2.28515625" style="3" customWidth="1"/>
    <col min="17" max="28" width="8.85546875" style="3"/>
    <col min="29" max="43" width="8.85546875" style="3" customWidth="1"/>
    <col min="44" max="16384" width="8.85546875" style="3"/>
  </cols>
  <sheetData>
    <row r="1" spans="1:43">
      <c r="A1" s="19" t="s">
        <v>666</v>
      </c>
      <c r="B1" s="19"/>
      <c r="C1" s="25"/>
      <c r="D1" s="25"/>
      <c r="E1" s="25"/>
      <c r="F1" s="19"/>
      <c r="G1" s="19"/>
      <c r="H1" s="26"/>
      <c r="I1" s="26"/>
      <c r="J1" s="26"/>
      <c r="K1" s="26"/>
      <c r="L1" s="26"/>
      <c r="M1" s="26"/>
      <c r="N1" s="26"/>
      <c r="O1" s="26"/>
      <c r="P1" s="26"/>
      <c r="Q1" s="26"/>
    </row>
    <row r="2" spans="1:43">
      <c r="A2" s="19"/>
      <c r="B2" s="19"/>
      <c r="C2" s="25"/>
      <c r="D2" s="25"/>
      <c r="E2" s="25"/>
      <c r="F2" s="19"/>
      <c r="G2" s="19"/>
      <c r="H2" s="26"/>
      <c r="I2" s="26"/>
      <c r="J2" s="26"/>
      <c r="K2" s="26"/>
      <c r="L2" s="26"/>
      <c r="M2" s="26"/>
      <c r="N2" s="26"/>
      <c r="O2" s="26"/>
      <c r="P2" s="26"/>
      <c r="Q2" s="26"/>
    </row>
    <row r="3" spans="1:43" ht="23.25">
      <c r="A3" s="85" t="s">
        <v>3</v>
      </c>
      <c r="B3" s="50" t="s">
        <v>120</v>
      </c>
      <c r="C3" s="50"/>
      <c r="D3" s="50" t="s">
        <v>121</v>
      </c>
      <c r="E3" s="50"/>
      <c r="F3" s="50" t="s">
        <v>122</v>
      </c>
      <c r="G3" s="50"/>
      <c r="H3" s="50" t="s">
        <v>127</v>
      </c>
      <c r="I3" s="50" t="s">
        <v>128</v>
      </c>
      <c r="J3" s="50"/>
      <c r="K3" s="50" t="s">
        <v>123</v>
      </c>
      <c r="L3" s="50"/>
      <c r="M3" s="50" t="s">
        <v>124</v>
      </c>
      <c r="N3" s="50"/>
      <c r="O3" s="50" t="s">
        <v>125</v>
      </c>
      <c r="P3" s="50"/>
      <c r="Q3" s="50" t="s">
        <v>126</v>
      </c>
    </row>
    <row r="4" spans="1:43">
      <c r="A4" s="6">
        <v>1990</v>
      </c>
      <c r="B4" s="70">
        <v>4003.1500799999999</v>
      </c>
      <c r="C4" s="70"/>
      <c r="D4" s="70">
        <v>961.37164800000005</v>
      </c>
      <c r="E4" s="70"/>
      <c r="F4" s="70">
        <v>1205.8873599999999</v>
      </c>
      <c r="G4" s="17"/>
      <c r="H4" s="533">
        <v>552.92328799999996</v>
      </c>
      <c r="I4" s="533"/>
      <c r="J4" s="86"/>
      <c r="K4" s="70">
        <v>810.90912000000003</v>
      </c>
      <c r="L4" s="70"/>
      <c r="M4" s="70">
        <v>568.99187199999994</v>
      </c>
      <c r="N4" s="70"/>
      <c r="O4" s="70">
        <v>376.94076799999999</v>
      </c>
      <c r="P4" s="70"/>
      <c r="Q4" s="70">
        <v>585.51084800000001</v>
      </c>
      <c r="S4" s="39"/>
      <c r="AD4"/>
      <c r="AE4"/>
      <c r="AF4"/>
      <c r="AG4"/>
      <c r="AH4"/>
      <c r="AI4"/>
      <c r="AJ4"/>
      <c r="AK4"/>
      <c r="AL4"/>
      <c r="AM4"/>
      <c r="AN4"/>
      <c r="AO4"/>
      <c r="AP4"/>
      <c r="AQ4"/>
    </row>
    <row r="5" spans="1:43">
      <c r="A5" s="6">
        <v>1991</v>
      </c>
      <c r="B5" s="70">
        <v>4736.0834560000003</v>
      </c>
      <c r="C5" s="70"/>
      <c r="D5" s="70">
        <v>1096.2958080000001</v>
      </c>
      <c r="E5" s="70"/>
      <c r="F5" s="70">
        <v>1361.4435840000001</v>
      </c>
      <c r="G5" s="17"/>
      <c r="H5" s="533">
        <v>597.469424</v>
      </c>
      <c r="I5" s="533"/>
      <c r="J5" s="86"/>
      <c r="K5" s="70">
        <v>919.31084799999996</v>
      </c>
      <c r="L5" s="70"/>
      <c r="M5" s="70">
        <v>630.98636799999997</v>
      </c>
      <c r="N5" s="70"/>
      <c r="O5" s="70">
        <v>410.9984</v>
      </c>
      <c r="P5" s="70"/>
      <c r="Q5" s="70">
        <v>661.42912000000001</v>
      </c>
      <c r="S5" s="39"/>
      <c r="AD5"/>
      <c r="AE5"/>
      <c r="AF5"/>
      <c r="AG5"/>
      <c r="AH5"/>
      <c r="AI5"/>
      <c r="AJ5"/>
      <c r="AK5"/>
      <c r="AL5"/>
      <c r="AM5"/>
      <c r="AN5"/>
      <c r="AO5"/>
      <c r="AP5"/>
      <c r="AQ5"/>
    </row>
    <row r="6" spans="1:43">
      <c r="A6" s="6">
        <v>1992</v>
      </c>
      <c r="B6" s="70">
        <v>5488.5672960000002</v>
      </c>
      <c r="C6" s="70"/>
      <c r="D6" s="70">
        <v>1265.1936000000001</v>
      </c>
      <c r="E6" s="70"/>
      <c r="F6" s="70">
        <v>1513.0914560000001</v>
      </c>
      <c r="G6" s="17"/>
      <c r="H6" s="533">
        <v>667.75811999999996</v>
      </c>
      <c r="I6" s="533"/>
      <c r="J6" s="86"/>
      <c r="K6" s="70">
        <v>1033.8098560000001</v>
      </c>
      <c r="L6" s="70"/>
      <c r="M6" s="70">
        <v>699.05875200000003</v>
      </c>
      <c r="N6" s="70"/>
      <c r="O6" s="70">
        <v>454.03872000000001</v>
      </c>
      <c r="P6" s="70"/>
      <c r="Q6" s="70">
        <v>742.19769599999995</v>
      </c>
      <c r="S6" s="39"/>
      <c r="AD6"/>
      <c r="AE6"/>
      <c r="AF6"/>
      <c r="AG6"/>
      <c r="AH6"/>
      <c r="AI6"/>
      <c r="AJ6"/>
      <c r="AK6"/>
      <c r="AL6"/>
      <c r="AM6"/>
      <c r="AN6"/>
      <c r="AO6"/>
      <c r="AP6"/>
      <c r="AQ6"/>
    </row>
    <row r="7" spans="1:43">
      <c r="A7" s="6">
        <v>1993</v>
      </c>
      <c r="B7" s="70">
        <v>6583.3282559999998</v>
      </c>
      <c r="C7" s="70"/>
      <c r="D7" s="70">
        <v>1466.9550079999999</v>
      </c>
      <c r="E7" s="70"/>
      <c r="F7" s="70">
        <v>1797.4599679999999</v>
      </c>
      <c r="G7" s="17"/>
      <c r="H7" s="533">
        <v>851.85216000000003</v>
      </c>
      <c r="I7" s="533"/>
      <c r="J7" s="86"/>
      <c r="K7" s="70">
        <v>1228.976768</v>
      </c>
      <c r="L7" s="70"/>
      <c r="M7" s="70">
        <v>822.22297600000002</v>
      </c>
      <c r="N7" s="70"/>
      <c r="O7" s="70">
        <v>541.51302399999997</v>
      </c>
      <c r="P7" s="70"/>
      <c r="Q7" s="70">
        <v>883.32243200000005</v>
      </c>
      <c r="S7" s="39"/>
      <c r="AD7"/>
      <c r="AE7"/>
      <c r="AF7"/>
      <c r="AG7"/>
      <c r="AH7"/>
      <c r="AI7"/>
      <c r="AJ7"/>
      <c r="AK7"/>
      <c r="AL7"/>
      <c r="AM7"/>
      <c r="AN7"/>
      <c r="AO7"/>
      <c r="AP7"/>
      <c r="AQ7"/>
    </row>
    <row r="8" spans="1:43">
      <c r="A8" s="6">
        <v>1994</v>
      </c>
      <c r="B8" s="70">
        <v>7601.571328</v>
      </c>
      <c r="C8" s="70"/>
      <c r="D8" s="70">
        <v>1739.2217599999999</v>
      </c>
      <c r="E8" s="70"/>
      <c r="F8" s="70">
        <v>2097.3941759999998</v>
      </c>
      <c r="G8" s="17"/>
      <c r="H8" s="533">
        <v>941.3255200000001</v>
      </c>
      <c r="I8" s="533"/>
      <c r="J8" s="86"/>
      <c r="K8" s="70">
        <v>1481.1197440000001</v>
      </c>
      <c r="L8" s="70"/>
      <c r="M8" s="70">
        <v>984.81356800000003</v>
      </c>
      <c r="N8" s="70"/>
      <c r="O8" s="70">
        <v>654.05836799999997</v>
      </c>
      <c r="P8" s="70"/>
      <c r="Q8" s="70">
        <v>1061.6931199999999</v>
      </c>
      <c r="S8" s="39"/>
      <c r="AD8"/>
      <c r="AE8"/>
      <c r="AF8"/>
      <c r="AG8"/>
      <c r="AH8"/>
      <c r="AI8"/>
      <c r="AJ8"/>
      <c r="AK8"/>
      <c r="AL8"/>
      <c r="AM8"/>
      <c r="AN8"/>
      <c r="AO8"/>
      <c r="AP8"/>
      <c r="AQ8"/>
    </row>
    <row r="9" spans="1:43">
      <c r="A9" s="6">
        <v>1995</v>
      </c>
      <c r="B9" s="70">
        <v>8729.7914880000008</v>
      </c>
      <c r="C9" s="70"/>
      <c r="D9" s="70">
        <v>1994.837248</v>
      </c>
      <c r="E9" s="70"/>
      <c r="F9" s="70">
        <v>2312.2088960000001</v>
      </c>
      <c r="G9" s="17"/>
      <c r="H9" s="533">
        <v>1099.6314560000001</v>
      </c>
      <c r="I9" s="533"/>
      <c r="J9" s="86"/>
      <c r="K9" s="70">
        <v>1660.863744</v>
      </c>
      <c r="L9" s="70"/>
      <c r="M9" s="70">
        <v>1092.5639679999999</v>
      </c>
      <c r="N9" s="70"/>
      <c r="O9" s="70">
        <v>694.77619200000004</v>
      </c>
      <c r="P9" s="70"/>
      <c r="Q9" s="70">
        <v>1233.4055679999999</v>
      </c>
      <c r="S9" s="39"/>
      <c r="AD9"/>
      <c r="AE9"/>
      <c r="AF9"/>
      <c r="AG9"/>
      <c r="AH9"/>
      <c r="AI9"/>
      <c r="AJ9"/>
      <c r="AK9"/>
      <c r="AL9"/>
      <c r="AM9"/>
      <c r="AN9"/>
      <c r="AO9"/>
      <c r="AP9"/>
      <c r="AQ9"/>
    </row>
    <row r="10" spans="1:43">
      <c r="A10" s="6">
        <v>1996</v>
      </c>
      <c r="B10" s="70">
        <v>10086.563840000001</v>
      </c>
      <c r="C10" s="70"/>
      <c r="D10" s="70">
        <v>2253.9563520000002</v>
      </c>
      <c r="E10" s="70"/>
      <c r="F10" s="70">
        <v>2707.7163519999999</v>
      </c>
      <c r="G10" s="17"/>
      <c r="H10" s="533">
        <v>1244.3251360000002</v>
      </c>
      <c r="I10" s="533"/>
      <c r="J10" s="86"/>
      <c r="K10" s="70">
        <v>1871.547264</v>
      </c>
      <c r="L10" s="70"/>
      <c r="M10" s="70">
        <v>1199.262592</v>
      </c>
      <c r="N10" s="70"/>
      <c r="O10" s="70">
        <v>778.55814399999997</v>
      </c>
      <c r="P10" s="70"/>
      <c r="Q10" s="70">
        <v>1407.37664</v>
      </c>
      <c r="S10" s="39"/>
      <c r="AD10"/>
      <c r="AE10"/>
      <c r="AF10"/>
      <c r="AG10"/>
      <c r="AH10"/>
      <c r="AI10"/>
      <c r="AJ10"/>
      <c r="AK10"/>
      <c r="AL10"/>
      <c r="AM10"/>
      <c r="AN10"/>
      <c r="AO10"/>
      <c r="AP10"/>
      <c r="AQ10"/>
    </row>
    <row r="11" spans="1:43">
      <c r="A11" s="6">
        <v>1997</v>
      </c>
      <c r="B11" s="70">
        <v>11505.947647999999</v>
      </c>
      <c r="C11" s="70"/>
      <c r="D11" s="70">
        <v>2542.7827200000002</v>
      </c>
      <c r="E11" s="70"/>
      <c r="F11" s="70">
        <v>3130.147328</v>
      </c>
      <c r="G11" s="17"/>
      <c r="H11" s="533">
        <v>1416.8589120000001</v>
      </c>
      <c r="I11" s="533"/>
      <c r="J11" s="86"/>
      <c r="K11" s="70">
        <v>2216.9415680000002</v>
      </c>
      <c r="L11" s="70"/>
      <c r="M11" s="70">
        <v>1303.27232</v>
      </c>
      <c r="N11" s="70"/>
      <c r="O11" s="70">
        <v>851.63225599999998</v>
      </c>
      <c r="P11" s="70"/>
      <c r="Q11" s="70">
        <v>1605.45856</v>
      </c>
      <c r="S11" s="39"/>
      <c r="AD11"/>
      <c r="AE11"/>
      <c r="AF11"/>
      <c r="AG11"/>
      <c r="AH11"/>
      <c r="AI11"/>
      <c r="AJ11"/>
      <c r="AK11"/>
      <c r="AL11"/>
      <c r="AM11"/>
      <c r="AN11"/>
      <c r="AO11"/>
      <c r="AP11"/>
      <c r="AQ11"/>
    </row>
    <row r="12" spans="1:43">
      <c r="A12" s="6">
        <v>1998</v>
      </c>
      <c r="B12" s="70">
        <v>13485.674496</v>
      </c>
      <c r="C12" s="70"/>
      <c r="D12" s="70">
        <v>2977.4154239999998</v>
      </c>
      <c r="E12" s="70"/>
      <c r="F12" s="70">
        <v>3541.0816</v>
      </c>
      <c r="G12" s="17"/>
      <c r="H12" s="533">
        <v>1833.8255199999999</v>
      </c>
      <c r="I12" s="533"/>
      <c r="J12" s="86"/>
      <c r="K12" s="70">
        <v>2553.0078720000001</v>
      </c>
      <c r="L12" s="70"/>
      <c r="M12" s="70">
        <v>1622.8691200000001</v>
      </c>
      <c r="N12" s="70"/>
      <c r="O12" s="70">
        <v>1054.7380479999999</v>
      </c>
      <c r="P12" s="70"/>
      <c r="Q12" s="70">
        <v>1869.402368</v>
      </c>
      <c r="S12" s="39"/>
      <c r="AD12"/>
      <c r="AE12"/>
      <c r="AF12"/>
      <c r="AG12"/>
      <c r="AH12"/>
      <c r="AI12"/>
      <c r="AJ12"/>
      <c r="AK12"/>
      <c r="AL12"/>
      <c r="AM12"/>
      <c r="AN12"/>
      <c r="AO12"/>
      <c r="AP12"/>
      <c r="AQ12"/>
    </row>
    <row r="13" spans="1:43">
      <c r="A13" s="6">
        <v>1999</v>
      </c>
      <c r="B13" s="70">
        <v>14939.177984</v>
      </c>
      <c r="C13" s="70"/>
      <c r="D13" s="70">
        <v>3242.9337599999999</v>
      </c>
      <c r="E13" s="70"/>
      <c r="F13" s="70">
        <v>3863.154176</v>
      </c>
      <c r="G13" s="17"/>
      <c r="H13" s="533">
        <v>1881.507024</v>
      </c>
      <c r="I13" s="533"/>
      <c r="J13" s="86"/>
      <c r="K13" s="70">
        <v>2869.6729599999999</v>
      </c>
      <c r="L13" s="70"/>
      <c r="M13" s="70">
        <v>1676.882304</v>
      </c>
      <c r="N13" s="70"/>
      <c r="O13" s="70">
        <v>1112.689408</v>
      </c>
      <c r="P13" s="70"/>
      <c r="Q13" s="70">
        <v>2033.9016959999999</v>
      </c>
      <c r="S13" s="39"/>
      <c r="AD13"/>
      <c r="AE13"/>
      <c r="AF13"/>
      <c r="AG13"/>
      <c r="AH13"/>
      <c r="AI13"/>
      <c r="AJ13"/>
      <c r="AK13"/>
      <c r="AL13"/>
      <c r="AM13"/>
      <c r="AN13"/>
      <c r="AO13"/>
      <c r="AP13"/>
      <c r="AQ13"/>
    </row>
    <row r="14" spans="1:43">
      <c r="A14" s="6">
        <v>2000</v>
      </c>
      <c r="B14" s="70">
        <v>17335.928832000001</v>
      </c>
      <c r="C14" s="70"/>
      <c r="D14" s="70">
        <v>3772.3806719999998</v>
      </c>
      <c r="E14" s="70"/>
      <c r="F14" s="70">
        <v>4402.8308479999996</v>
      </c>
      <c r="G14" s="17"/>
      <c r="H14" s="533">
        <v>2329.4560000000001</v>
      </c>
      <c r="I14" s="533"/>
      <c r="J14" s="86"/>
      <c r="K14" s="70">
        <v>3399.6741120000002</v>
      </c>
      <c r="L14" s="70"/>
      <c r="M14" s="70">
        <v>1959.1683840000001</v>
      </c>
      <c r="N14" s="70"/>
      <c r="O14" s="70">
        <v>1321.8419200000001</v>
      </c>
      <c r="P14" s="70"/>
      <c r="Q14" s="70">
        <v>2352.6804480000001</v>
      </c>
      <c r="S14" s="39"/>
      <c r="AD14"/>
      <c r="AE14"/>
      <c r="AF14"/>
      <c r="AG14"/>
      <c r="AH14"/>
      <c r="AI14"/>
      <c r="AJ14"/>
      <c r="AK14"/>
      <c r="AL14"/>
      <c r="AM14"/>
      <c r="AN14"/>
      <c r="AO14"/>
      <c r="AP14"/>
      <c r="AQ14"/>
    </row>
    <row r="15" spans="1:43">
      <c r="A15" s="6">
        <v>2001</v>
      </c>
      <c r="B15" s="70">
        <v>19921.846271999999</v>
      </c>
      <c r="C15" s="70"/>
      <c r="D15" s="70">
        <v>4348.3176960000001</v>
      </c>
      <c r="E15" s="70"/>
      <c r="F15" s="70">
        <v>5064.4567040000002</v>
      </c>
      <c r="G15" s="17"/>
      <c r="H15" s="533">
        <v>2674.87104</v>
      </c>
      <c r="I15" s="533"/>
      <c r="J15" s="86"/>
      <c r="K15" s="70">
        <v>3839.918592</v>
      </c>
      <c r="L15" s="70"/>
      <c r="M15" s="70">
        <v>2172.286208</v>
      </c>
      <c r="N15" s="70"/>
      <c r="O15" s="70">
        <v>1540.737408</v>
      </c>
      <c r="P15" s="70"/>
      <c r="Q15" s="70">
        <v>2691.4119679999999</v>
      </c>
      <c r="S15" s="39"/>
      <c r="AD15"/>
      <c r="AE15"/>
      <c r="AF15"/>
      <c r="AG15"/>
      <c r="AH15"/>
      <c r="AI15"/>
      <c r="AJ15"/>
      <c r="AK15"/>
      <c r="AL15"/>
      <c r="AM15"/>
      <c r="AN15"/>
      <c r="AO15"/>
      <c r="AP15"/>
      <c r="AQ15"/>
    </row>
    <row r="16" spans="1:43">
      <c r="A16" s="6">
        <v>2002</v>
      </c>
      <c r="B16" s="70">
        <v>24438.315008000001</v>
      </c>
      <c r="C16" s="70"/>
      <c r="D16" s="70">
        <v>5158.0001279999997</v>
      </c>
      <c r="E16" s="70"/>
      <c r="F16" s="70">
        <v>6079.1500800000003</v>
      </c>
      <c r="G16" s="17"/>
      <c r="H16" s="533">
        <v>3235.082496</v>
      </c>
      <c r="I16" s="533"/>
      <c r="J16" s="86"/>
      <c r="K16" s="70">
        <v>4596.141568</v>
      </c>
      <c r="L16" s="70"/>
      <c r="M16" s="70">
        <v>2478.8520960000001</v>
      </c>
      <c r="N16" s="70"/>
      <c r="O16" s="70">
        <v>1983.9841280000001</v>
      </c>
      <c r="P16" s="70"/>
      <c r="Q16" s="70">
        <v>3176.2547199999999</v>
      </c>
      <c r="S16" s="39"/>
      <c r="AD16"/>
      <c r="AE16"/>
      <c r="AF16"/>
      <c r="AG16"/>
      <c r="AH16"/>
      <c r="AI16"/>
      <c r="AJ16"/>
      <c r="AK16"/>
      <c r="AL16"/>
      <c r="AM16"/>
      <c r="AN16"/>
      <c r="AO16"/>
      <c r="AP16"/>
      <c r="AQ16"/>
    </row>
    <row r="17" spans="1:43">
      <c r="A17" s="6">
        <v>2003</v>
      </c>
      <c r="B17" s="70">
        <v>27365.779456</v>
      </c>
      <c r="C17" s="70"/>
      <c r="D17" s="70">
        <v>5832.4607999999998</v>
      </c>
      <c r="E17" s="70"/>
      <c r="F17" s="70">
        <v>6743.076352</v>
      </c>
      <c r="G17" s="17"/>
      <c r="H17" s="533">
        <v>3631.1173760000001</v>
      </c>
      <c r="I17" s="533"/>
      <c r="J17" s="86"/>
      <c r="K17" s="70">
        <v>4952.4577280000003</v>
      </c>
      <c r="L17" s="70"/>
      <c r="M17" s="70">
        <v>2627.8896639999998</v>
      </c>
      <c r="N17" s="70"/>
      <c r="O17" s="70">
        <v>2233.6015360000001</v>
      </c>
      <c r="P17" s="70"/>
      <c r="Q17" s="70">
        <v>3666.0375039999999</v>
      </c>
      <c r="S17" s="39"/>
      <c r="AD17"/>
      <c r="AE17"/>
      <c r="AF17"/>
      <c r="AG17"/>
      <c r="AH17"/>
      <c r="AI17"/>
      <c r="AJ17"/>
      <c r="AK17"/>
      <c r="AL17"/>
      <c r="AM17"/>
      <c r="AN17"/>
      <c r="AO17"/>
      <c r="AP17"/>
      <c r="AQ17"/>
    </row>
    <row r="18" spans="1:43">
      <c r="A18" s="6">
        <v>2004</v>
      </c>
      <c r="B18" s="70">
        <v>34914.893823999999</v>
      </c>
      <c r="C18" s="70"/>
      <c r="D18" s="70">
        <v>6433.3511680000001</v>
      </c>
      <c r="E18" s="70"/>
      <c r="F18" s="70">
        <v>7654.8705280000004</v>
      </c>
      <c r="G18" s="17"/>
      <c r="H18" s="533">
        <v>4013.139392</v>
      </c>
      <c r="I18" s="533"/>
      <c r="J18" s="86"/>
      <c r="K18" s="70">
        <v>5860.496384</v>
      </c>
      <c r="L18" s="70"/>
      <c r="M18" s="70">
        <v>3095.535104</v>
      </c>
      <c r="N18" s="70"/>
      <c r="O18" s="70">
        <v>2535.0392320000001</v>
      </c>
      <c r="P18" s="70"/>
      <c r="Q18" s="70">
        <v>4048.315392</v>
      </c>
      <c r="S18" s="39"/>
      <c r="AD18"/>
      <c r="AE18"/>
      <c r="AF18"/>
      <c r="AG18"/>
      <c r="AH18"/>
      <c r="AI18"/>
      <c r="AJ18"/>
      <c r="AK18"/>
      <c r="AL18"/>
      <c r="AM18"/>
      <c r="AN18"/>
      <c r="AO18"/>
      <c r="AP18"/>
      <c r="AQ18"/>
    </row>
    <row r="19" spans="1:43">
      <c r="A19" s="6">
        <v>2005</v>
      </c>
      <c r="B19" s="70">
        <v>39318.700032000001</v>
      </c>
      <c r="C19" s="70"/>
      <c r="D19" s="70">
        <v>8360.8703999999998</v>
      </c>
      <c r="E19" s="70"/>
      <c r="F19" s="70">
        <v>9453.9345919999996</v>
      </c>
      <c r="G19" s="17"/>
      <c r="H19" s="16">
        <v>2299.1088639999998</v>
      </c>
      <c r="I19" s="16">
        <v>3073.3821440000002</v>
      </c>
      <c r="J19" s="87"/>
      <c r="K19" s="70">
        <v>7136.1930240000002</v>
      </c>
      <c r="L19" s="70"/>
      <c r="M19" s="70">
        <v>3028.8040959999998</v>
      </c>
      <c r="N19" s="70"/>
      <c r="O19" s="70">
        <v>3209.966848</v>
      </c>
      <c r="P19" s="70"/>
      <c r="Q19" s="70">
        <v>4975.5873279999996</v>
      </c>
      <c r="S19" s="39"/>
      <c r="AD19"/>
      <c r="AE19"/>
      <c r="AF19"/>
      <c r="AG19"/>
      <c r="AH19"/>
      <c r="AI19"/>
      <c r="AJ19"/>
      <c r="AK19"/>
      <c r="AL19"/>
      <c r="AM19"/>
      <c r="AN19"/>
      <c r="AO19"/>
      <c r="AP19"/>
      <c r="AQ19"/>
    </row>
    <row r="20" spans="1:43">
      <c r="A20" s="6">
        <v>2006</v>
      </c>
      <c r="B20" s="70">
        <v>45005.598720000002</v>
      </c>
      <c r="C20" s="70"/>
      <c r="D20" s="70">
        <v>10183.494656000001</v>
      </c>
      <c r="E20" s="70"/>
      <c r="F20" s="70">
        <v>11263.350784</v>
      </c>
      <c r="G20" s="17"/>
      <c r="H20" s="16">
        <v>2832.9518079999998</v>
      </c>
      <c r="I20" s="16">
        <v>4110.2766080000001</v>
      </c>
      <c r="J20" s="87"/>
      <c r="K20" s="70">
        <v>8860.7109120000005</v>
      </c>
      <c r="L20" s="70"/>
      <c r="M20" s="70">
        <v>4102.3347199999998</v>
      </c>
      <c r="N20" s="70"/>
      <c r="O20" s="70">
        <v>4051.4457600000001</v>
      </c>
      <c r="P20" s="70"/>
      <c r="Q20" s="70">
        <v>6025.5104000000001</v>
      </c>
      <c r="S20" s="39"/>
      <c r="AD20"/>
      <c r="AE20"/>
      <c r="AF20"/>
      <c r="AG20"/>
      <c r="AH20"/>
      <c r="AI20"/>
      <c r="AJ20"/>
      <c r="AK20"/>
      <c r="AL20"/>
      <c r="AM20"/>
      <c r="AN20"/>
      <c r="AO20"/>
      <c r="AP20"/>
      <c r="AQ20"/>
    </row>
    <row r="21" spans="1:43">
      <c r="A21" s="6">
        <v>2007</v>
      </c>
      <c r="B21" s="70">
        <v>50956.607488000001</v>
      </c>
      <c r="C21" s="70"/>
      <c r="D21" s="70">
        <v>11701.078015999999</v>
      </c>
      <c r="E21" s="70"/>
      <c r="F21" s="70">
        <v>12769.788928</v>
      </c>
      <c r="G21" s="17"/>
      <c r="H21" s="16">
        <v>3258.3513600000001</v>
      </c>
      <c r="I21" s="16">
        <v>5003.6326399999998</v>
      </c>
      <c r="J21" s="87"/>
      <c r="K21" s="70">
        <v>9864.399872</v>
      </c>
      <c r="L21" s="70"/>
      <c r="M21" s="70">
        <v>5050.3802880000003</v>
      </c>
      <c r="N21" s="70"/>
      <c r="O21" s="70">
        <v>4544.2903040000001</v>
      </c>
      <c r="P21" s="70"/>
      <c r="Q21" s="70">
        <v>6729.8176000000003</v>
      </c>
      <c r="S21" s="39"/>
      <c r="AD21"/>
      <c r="AE21"/>
      <c r="AF21"/>
      <c r="AG21"/>
      <c r="AH21"/>
      <c r="AI21"/>
      <c r="AJ21"/>
      <c r="AK21"/>
      <c r="AL21"/>
      <c r="AM21"/>
      <c r="AN21"/>
      <c r="AO21"/>
      <c r="AP21"/>
      <c r="AQ21"/>
    </row>
    <row r="22" spans="1:43">
      <c r="A22" s="6">
        <v>2008</v>
      </c>
      <c r="B22" s="70">
        <v>59327.160320000003</v>
      </c>
      <c r="C22" s="70"/>
      <c r="D22" s="70">
        <v>13515.728896000001</v>
      </c>
      <c r="E22" s="70"/>
      <c r="F22" s="70">
        <v>14847.238144000001</v>
      </c>
      <c r="G22" s="17"/>
      <c r="H22" s="16">
        <v>3658.8439039999998</v>
      </c>
      <c r="I22" s="16">
        <v>6007.7967360000002</v>
      </c>
      <c r="J22" s="87"/>
      <c r="K22" s="70">
        <v>11538.358271999999</v>
      </c>
      <c r="L22" s="70"/>
      <c r="M22" s="70">
        <v>5825.5247360000003</v>
      </c>
      <c r="N22" s="70"/>
      <c r="O22" s="70">
        <v>5178.6357760000001</v>
      </c>
      <c r="P22" s="70"/>
      <c r="Q22" s="70">
        <v>7818.7361279999996</v>
      </c>
      <c r="S22" s="39"/>
      <c r="AD22"/>
      <c r="AE22"/>
      <c r="AF22"/>
      <c r="AG22"/>
      <c r="AH22"/>
      <c r="AI22"/>
      <c r="AJ22"/>
      <c r="AK22"/>
      <c r="AL22"/>
      <c r="AM22"/>
      <c r="AN22"/>
      <c r="AO22"/>
      <c r="AP22"/>
      <c r="AQ22"/>
    </row>
    <row r="23" spans="1:43">
      <c r="A23" s="6">
        <v>2009</v>
      </c>
      <c r="B23" s="70">
        <v>65964.896256000007</v>
      </c>
      <c r="C23" s="70"/>
      <c r="D23" s="70">
        <v>14870.665215999999</v>
      </c>
      <c r="E23" s="70"/>
      <c r="F23" s="70">
        <v>16853.393408</v>
      </c>
      <c r="G23" s="17"/>
      <c r="H23" s="16">
        <v>4236.050432</v>
      </c>
      <c r="I23" s="16">
        <v>6920.9804800000002</v>
      </c>
      <c r="J23" s="87"/>
      <c r="K23" s="70">
        <v>12692.868096</v>
      </c>
      <c r="L23" s="70"/>
      <c r="M23" s="70">
        <v>6505.8693119999998</v>
      </c>
      <c r="N23" s="70"/>
      <c r="O23" s="70">
        <v>5781.9187199999997</v>
      </c>
      <c r="P23" s="70"/>
      <c r="Q23" s="70">
        <v>8422.8915199999992</v>
      </c>
      <c r="S23" s="39"/>
      <c r="AD23"/>
      <c r="AE23"/>
      <c r="AF23"/>
      <c r="AG23"/>
      <c r="AH23"/>
      <c r="AI23"/>
      <c r="AJ23"/>
      <c r="AK23"/>
      <c r="AL23"/>
      <c r="AM23"/>
      <c r="AN23"/>
      <c r="AO23"/>
      <c r="AP23"/>
      <c r="AQ23"/>
    </row>
    <row r="24" spans="1:43">
      <c r="A24" s="6">
        <v>2010</v>
      </c>
      <c r="B24" s="70">
        <v>74751.115263999993</v>
      </c>
      <c r="C24" s="70"/>
      <c r="D24" s="70">
        <v>16763.799552</v>
      </c>
      <c r="E24" s="70"/>
      <c r="F24" s="70">
        <v>19382.116352000001</v>
      </c>
      <c r="G24" s="17"/>
      <c r="H24" s="16">
        <v>4684.2664960000002</v>
      </c>
      <c r="I24" s="16">
        <v>7749.0088960000003</v>
      </c>
      <c r="J24" s="87"/>
      <c r="K24" s="70">
        <v>14225.342463999999</v>
      </c>
      <c r="L24" s="70"/>
      <c r="M24" s="70">
        <v>6826.9480960000001</v>
      </c>
      <c r="N24" s="70"/>
      <c r="O24" s="70">
        <v>6406.708224</v>
      </c>
      <c r="P24" s="70"/>
      <c r="Q24" s="70">
        <v>9341.5198720000008</v>
      </c>
      <c r="S24" s="39"/>
      <c r="AD24"/>
      <c r="AE24"/>
      <c r="AF24"/>
      <c r="AG24"/>
      <c r="AH24"/>
      <c r="AI24"/>
      <c r="AJ24"/>
      <c r="AK24"/>
      <c r="AL24"/>
      <c r="AM24"/>
      <c r="AN24"/>
      <c r="AO24"/>
      <c r="AP24"/>
      <c r="AQ24"/>
    </row>
    <row r="25" spans="1:43">
      <c r="A25" s="6">
        <v>2011</v>
      </c>
      <c r="B25" s="70">
        <v>86024.716287999996</v>
      </c>
      <c r="C25" s="70"/>
      <c r="D25" s="70">
        <v>18962.25792</v>
      </c>
      <c r="E25" s="70"/>
      <c r="F25" s="70">
        <v>22280.478719999999</v>
      </c>
      <c r="G25" s="17"/>
      <c r="H25" s="16">
        <v>5524.2900479999998</v>
      </c>
      <c r="I25" s="16">
        <v>8722.9143039999999</v>
      </c>
      <c r="J25" s="87"/>
      <c r="K25" s="70">
        <v>16324.759552</v>
      </c>
      <c r="L25" s="70"/>
      <c r="M25" s="70">
        <v>7986.6680319999996</v>
      </c>
      <c r="N25" s="70"/>
      <c r="O25" s="70">
        <v>7322.6854400000002</v>
      </c>
      <c r="P25" s="70"/>
      <c r="Q25" s="70">
        <v>10506.353664</v>
      </c>
      <c r="S25" s="39"/>
      <c r="AD25"/>
      <c r="AE25"/>
      <c r="AF25"/>
      <c r="AG25"/>
      <c r="AH25"/>
      <c r="AI25"/>
      <c r="AJ25"/>
      <c r="AK25"/>
      <c r="AL25"/>
      <c r="AM25"/>
      <c r="AN25"/>
      <c r="AO25"/>
      <c r="AP25"/>
      <c r="AQ25"/>
    </row>
    <row r="26" spans="1:43">
      <c r="A26" s="6">
        <v>2012</v>
      </c>
      <c r="B26" s="70">
        <v>100146.29888</v>
      </c>
      <c r="C26" s="70"/>
      <c r="D26" s="70">
        <v>21295.685632000001</v>
      </c>
      <c r="E26" s="70"/>
      <c r="F26" s="70">
        <v>25544.542207999999</v>
      </c>
      <c r="G26" s="17"/>
      <c r="H26" s="16">
        <v>6399.7404159999996</v>
      </c>
      <c r="I26" s="16">
        <v>9651.2030720000002</v>
      </c>
      <c r="J26" s="312"/>
      <c r="K26" s="70">
        <v>18333.800448000002</v>
      </c>
      <c r="L26" s="70"/>
      <c r="M26" s="70">
        <v>9048.5544960000007</v>
      </c>
      <c r="N26" s="70"/>
      <c r="O26" s="70">
        <v>8321.9937279999995</v>
      </c>
      <c r="P26" s="70"/>
      <c r="Q26" s="70">
        <v>11928.537087999999</v>
      </c>
      <c r="S26" s="39"/>
      <c r="AD26"/>
      <c r="AE26"/>
      <c r="AF26"/>
      <c r="AG26"/>
      <c r="AH26"/>
      <c r="AI26"/>
      <c r="AJ26"/>
      <c r="AK26"/>
      <c r="AL26"/>
      <c r="AM26"/>
      <c r="AN26"/>
      <c r="AO26"/>
      <c r="AP26"/>
      <c r="AQ26"/>
    </row>
    <row r="27" spans="1:43">
      <c r="A27" s="6">
        <v>2013</v>
      </c>
      <c r="B27" s="70">
        <v>113834.098688</v>
      </c>
      <c r="C27" s="70"/>
      <c r="D27" s="70">
        <v>23953.321983999998</v>
      </c>
      <c r="E27" s="70"/>
      <c r="F27" s="70">
        <v>28813.252607999999</v>
      </c>
      <c r="G27" s="17"/>
      <c r="H27" s="16">
        <v>7692.8122880000001</v>
      </c>
      <c r="I27" s="16">
        <v>10426.365952</v>
      </c>
      <c r="J27" s="312"/>
      <c r="K27" s="70">
        <v>21539.772416</v>
      </c>
      <c r="L27" s="70"/>
      <c r="M27" s="70">
        <v>10665.528319999999</v>
      </c>
      <c r="N27" s="70"/>
      <c r="O27" s="70">
        <v>10045.917184</v>
      </c>
      <c r="P27" s="70"/>
      <c r="Q27" s="70">
        <v>13942.172672000001</v>
      </c>
      <c r="S27" s="39"/>
      <c r="AD27"/>
      <c r="AE27"/>
      <c r="AF27"/>
      <c r="AG27"/>
      <c r="AH27"/>
      <c r="AI27"/>
      <c r="AJ27"/>
      <c r="AK27"/>
      <c r="AL27"/>
      <c r="AM27"/>
      <c r="AN27"/>
      <c r="AO27"/>
      <c r="AP27"/>
      <c r="AQ27"/>
    </row>
    <row r="28" spans="1:43">
      <c r="A28" s="6">
        <v>2014</v>
      </c>
      <c r="B28" s="70">
        <v>124149.31763200001</v>
      </c>
      <c r="C28" s="70"/>
      <c r="D28" s="70">
        <v>27584.317439999999</v>
      </c>
      <c r="E28" s="70"/>
      <c r="F28" s="70">
        <v>31338.815488</v>
      </c>
      <c r="G28" s="17"/>
      <c r="H28" s="16">
        <v>9364.8599040000008</v>
      </c>
      <c r="I28" s="16">
        <v>12073.590784</v>
      </c>
      <c r="J28" s="312"/>
      <c r="K28" s="70">
        <v>23341.144064</v>
      </c>
      <c r="L28" s="70"/>
      <c r="M28" s="70">
        <v>12003.825664</v>
      </c>
      <c r="N28" s="70"/>
      <c r="O28" s="70">
        <v>10813.600768</v>
      </c>
      <c r="P28" s="70"/>
      <c r="Q28" s="70">
        <v>14822.595584000001</v>
      </c>
      <c r="S28" s="39"/>
      <c r="AD28"/>
      <c r="AE28"/>
      <c r="AF28"/>
      <c r="AG28"/>
      <c r="AH28"/>
      <c r="AI28"/>
      <c r="AJ28"/>
      <c r="AK28"/>
      <c r="AL28"/>
      <c r="AM28"/>
      <c r="AN28"/>
      <c r="AO28"/>
      <c r="AP28"/>
      <c r="AQ28"/>
    </row>
    <row r="29" spans="1:43">
      <c r="A29" s="6">
        <v>2015</v>
      </c>
      <c r="B29" s="70">
        <v>136053.809152</v>
      </c>
      <c r="C29" s="70"/>
      <c r="D29" s="70">
        <v>29238.933504000001</v>
      </c>
      <c r="E29" s="70"/>
      <c r="F29" s="70">
        <v>33520.238592000002</v>
      </c>
      <c r="G29" s="17"/>
      <c r="H29" s="16">
        <v>10152.379392000001</v>
      </c>
      <c r="I29" s="16">
        <v>14557.319168</v>
      </c>
      <c r="J29" s="312"/>
      <c r="K29" s="70">
        <v>25874.866176</v>
      </c>
      <c r="L29" s="70"/>
      <c r="M29" s="70">
        <v>13455.649792</v>
      </c>
      <c r="N29" s="70"/>
      <c r="O29" s="70">
        <v>12226.813952</v>
      </c>
      <c r="P29" s="70"/>
      <c r="Q29" s="70">
        <v>16813.627391999999</v>
      </c>
      <c r="AD29"/>
      <c r="AE29"/>
      <c r="AF29"/>
      <c r="AG29"/>
      <c r="AH29"/>
      <c r="AI29"/>
      <c r="AJ29"/>
      <c r="AK29"/>
      <c r="AL29"/>
      <c r="AM29"/>
      <c r="AN29"/>
      <c r="AO29"/>
      <c r="AP29"/>
      <c r="AQ29"/>
    </row>
    <row r="30" spans="1:43">
      <c r="A30" s="6">
        <v>2016</v>
      </c>
      <c r="B30" s="70">
        <v>148143.52179200001</v>
      </c>
      <c r="C30" s="70"/>
      <c r="D30" s="70">
        <v>32945.516543999998</v>
      </c>
      <c r="E30" s="70"/>
      <c r="F30" s="70">
        <v>37768.380416</v>
      </c>
      <c r="G30" s="17"/>
      <c r="H30" s="16">
        <v>11728.149504000001</v>
      </c>
      <c r="I30" s="16">
        <v>16089.441279999999</v>
      </c>
      <c r="J30" s="335"/>
      <c r="K30" s="70">
        <v>28245.260288000001</v>
      </c>
      <c r="L30" s="70"/>
      <c r="M30" s="70">
        <v>14790.208511999999</v>
      </c>
      <c r="N30" s="70"/>
      <c r="O30" s="70">
        <v>13258.611712</v>
      </c>
      <c r="P30" s="70"/>
      <c r="Q30" s="70">
        <v>18201.497599999999</v>
      </c>
      <c r="AD30"/>
      <c r="AE30"/>
      <c r="AF30"/>
      <c r="AG30"/>
      <c r="AH30"/>
      <c r="AI30"/>
      <c r="AJ30"/>
      <c r="AK30"/>
      <c r="AL30"/>
      <c r="AM30"/>
      <c r="AN30"/>
      <c r="AO30"/>
      <c r="AP30"/>
      <c r="AQ30"/>
    </row>
    <row r="31" spans="1:43">
      <c r="A31" s="6">
        <v>2017</v>
      </c>
      <c r="B31" s="70">
        <v>160181.61663999999</v>
      </c>
      <c r="C31" s="70"/>
      <c r="D31" s="70">
        <v>35398.340607999999</v>
      </c>
      <c r="E31" s="70"/>
      <c r="F31" s="70">
        <v>40547.770367999998</v>
      </c>
      <c r="G31" s="17"/>
      <c r="H31" s="16">
        <v>12507.447296</v>
      </c>
      <c r="I31" s="16">
        <v>16542.692351999998</v>
      </c>
      <c r="J31" s="335"/>
      <c r="K31" s="70">
        <v>30120.183808000002</v>
      </c>
      <c r="L31" s="70"/>
      <c r="M31" s="70">
        <v>15626.049536</v>
      </c>
      <c r="N31" s="70"/>
      <c r="O31" s="70">
        <v>13839.757312</v>
      </c>
      <c r="P31" s="70"/>
      <c r="Q31" s="70">
        <v>19399.942144000001</v>
      </c>
      <c r="AD31"/>
      <c r="AE31"/>
      <c r="AF31"/>
      <c r="AG31"/>
      <c r="AH31"/>
      <c r="AI31"/>
      <c r="AJ31"/>
      <c r="AK31"/>
      <c r="AL31"/>
      <c r="AM31"/>
      <c r="AN31"/>
      <c r="AO31"/>
      <c r="AP31"/>
      <c r="AQ31"/>
    </row>
    <row r="32" spans="1:43">
      <c r="A32" s="6">
        <v>2018</v>
      </c>
      <c r="B32" s="70">
        <v>180805.63200000001</v>
      </c>
      <c r="C32" s="70"/>
      <c r="D32" s="70">
        <v>40338.698239999998</v>
      </c>
      <c r="E32" s="70"/>
      <c r="F32" s="70">
        <v>45839.491071999997</v>
      </c>
      <c r="G32" s="17"/>
      <c r="H32" s="16">
        <v>14051.347456</v>
      </c>
      <c r="I32" s="16">
        <v>18731.266048000001</v>
      </c>
      <c r="J32" s="339"/>
      <c r="K32" s="70">
        <v>34240.210943999999</v>
      </c>
      <c r="L32" s="70"/>
      <c r="M32" s="70">
        <v>17655.734272000002</v>
      </c>
      <c r="N32" s="70"/>
      <c r="O32" s="70">
        <v>15504.538624000001</v>
      </c>
      <c r="P32" s="70"/>
      <c r="Q32" s="70">
        <v>21795.979264000001</v>
      </c>
      <c r="AD32"/>
      <c r="AE32"/>
      <c r="AF32"/>
      <c r="AG32"/>
      <c r="AH32"/>
      <c r="AI32"/>
      <c r="AJ32"/>
      <c r="AK32"/>
      <c r="AL32"/>
      <c r="AM32"/>
      <c r="AN32"/>
      <c r="AO32"/>
      <c r="AP32"/>
      <c r="AQ32"/>
    </row>
    <row r="33" spans="1:43">
      <c r="A33" s="332" t="s">
        <v>352</v>
      </c>
      <c r="B33" s="93">
        <v>208100.21273599999</v>
      </c>
      <c r="C33" s="93"/>
      <c r="D33" s="93">
        <v>46783.893504</v>
      </c>
      <c r="E33" s="93"/>
      <c r="F33" s="93">
        <v>52487.319552000001</v>
      </c>
      <c r="G33" s="139"/>
      <c r="H33" s="134">
        <v>16418.68288</v>
      </c>
      <c r="I33" s="134">
        <v>21975.709696000002</v>
      </c>
      <c r="J33" s="146"/>
      <c r="K33" s="93">
        <v>39291.641856000002</v>
      </c>
      <c r="L33" s="93"/>
      <c r="M33" s="93">
        <v>20556.740608</v>
      </c>
      <c r="N33" s="93"/>
      <c r="O33" s="93">
        <v>18087.888896</v>
      </c>
      <c r="P33" s="93"/>
      <c r="Q33" s="93">
        <v>25236.19328</v>
      </c>
      <c r="AD33"/>
      <c r="AE33"/>
      <c r="AF33"/>
      <c r="AG33"/>
      <c r="AH33"/>
      <c r="AI33"/>
      <c r="AJ33"/>
      <c r="AK33"/>
      <c r="AL33"/>
      <c r="AM33"/>
      <c r="AN33"/>
      <c r="AO33"/>
      <c r="AP33"/>
      <c r="AQ33"/>
    </row>
    <row r="34" spans="1:43">
      <c r="A34" s="17" t="s">
        <v>129</v>
      </c>
      <c r="B34" s="1"/>
      <c r="C34" s="1"/>
      <c r="D34" s="1"/>
      <c r="E34" s="1"/>
      <c r="F34" s="1"/>
      <c r="G34" s="1"/>
      <c r="H34" s="1"/>
      <c r="I34" s="1"/>
      <c r="J34" s="1"/>
      <c r="K34" s="1"/>
      <c r="L34" s="1"/>
      <c r="M34" s="1"/>
      <c r="N34" s="1"/>
      <c r="O34" s="1"/>
      <c r="P34" s="1"/>
      <c r="Q34" s="1"/>
      <c r="AD34"/>
      <c r="AE34"/>
      <c r="AF34"/>
      <c r="AG34"/>
      <c r="AH34"/>
      <c r="AI34"/>
      <c r="AJ34"/>
      <c r="AK34"/>
      <c r="AL34"/>
      <c r="AM34"/>
      <c r="AN34"/>
      <c r="AO34"/>
      <c r="AP34"/>
      <c r="AQ34"/>
    </row>
    <row r="35" spans="1:43">
      <c r="A35" s="88" t="s">
        <v>130</v>
      </c>
      <c r="B35" s="1"/>
      <c r="C35" s="1"/>
      <c r="D35" s="1"/>
      <c r="E35" s="1"/>
      <c r="F35" s="1"/>
      <c r="G35" s="1"/>
      <c r="H35" s="1"/>
      <c r="I35" s="1"/>
      <c r="J35" s="1"/>
      <c r="K35" s="1"/>
      <c r="L35" s="1"/>
      <c r="M35" s="1"/>
      <c r="N35" s="1"/>
      <c r="O35" s="1"/>
      <c r="P35" s="1"/>
      <c r="Q35" s="1"/>
    </row>
    <row r="36" spans="1:43">
      <c r="A36" s="1" t="s">
        <v>131</v>
      </c>
      <c r="B36" s="1"/>
      <c r="C36" s="1"/>
      <c r="D36" s="1"/>
      <c r="E36" s="1"/>
      <c r="F36" s="1"/>
      <c r="G36" s="1"/>
      <c r="H36" s="1"/>
      <c r="I36" s="1"/>
      <c r="J36" s="1"/>
      <c r="K36" s="1"/>
      <c r="L36" s="1"/>
      <c r="M36" s="1"/>
      <c r="N36" s="1"/>
      <c r="O36" s="1"/>
      <c r="P36" s="1"/>
      <c r="Q36" s="1"/>
    </row>
    <row r="37" spans="1:43">
      <c r="A37" s="1" t="s">
        <v>185</v>
      </c>
      <c r="B37" s="1"/>
      <c r="C37" s="1"/>
      <c r="D37" s="1"/>
      <c r="E37" s="1"/>
      <c r="F37" s="1"/>
      <c r="G37" s="1"/>
      <c r="H37" s="1"/>
      <c r="I37" s="1"/>
      <c r="J37" s="1"/>
      <c r="K37" s="1"/>
      <c r="L37" s="1"/>
      <c r="M37" s="1"/>
      <c r="N37" s="1"/>
      <c r="O37" s="1"/>
      <c r="P37" s="1"/>
      <c r="Q37" s="1"/>
    </row>
    <row r="38" spans="1:43">
      <c r="A38" s="1" t="s">
        <v>396</v>
      </c>
    </row>
    <row r="39" spans="1:43">
      <c r="A39" s="23" t="s">
        <v>106</v>
      </c>
    </row>
    <row r="42" spans="1:43">
      <c r="A42" s="1" t="s">
        <v>681</v>
      </c>
    </row>
    <row r="43" spans="1:43">
      <c r="A43" s="452" t="s">
        <v>679</v>
      </c>
    </row>
  </sheetData>
  <mergeCells count="15">
    <mergeCell ref="H9:I9"/>
    <mergeCell ref="H4:I4"/>
    <mergeCell ref="H5:I5"/>
    <mergeCell ref="H6:I6"/>
    <mergeCell ref="H7:I7"/>
    <mergeCell ref="H8:I8"/>
    <mergeCell ref="H16:I16"/>
    <mergeCell ref="H17:I17"/>
    <mergeCell ref="H18:I18"/>
    <mergeCell ref="H10:I10"/>
    <mergeCell ref="H11:I11"/>
    <mergeCell ref="H12:I12"/>
    <mergeCell ref="H13:I13"/>
    <mergeCell ref="H14:I14"/>
    <mergeCell ref="H15:I15"/>
  </mergeCells>
  <hyperlinks>
    <hyperlink ref="A43" location="Contents!A1" display="Link to Contents" xr:uid="{00000000-0004-0000-0C00-000000000000}"/>
  </hyperlinks>
  <pageMargins left="0.75" right="0.75" top="1" bottom="1" header="0.5" footer="0.5"/>
  <pageSetup paperSize="9" orientation="portrait" horizontalDpi="4294967292" verticalDpi="4294967292"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Q48"/>
  <sheetViews>
    <sheetView showGridLines="0" zoomScale="120" zoomScaleNormal="120" zoomScalePageLayoutView="125" workbookViewId="0"/>
  </sheetViews>
  <sheetFormatPr defaultColWidth="8.85546875" defaultRowHeight="15"/>
  <cols>
    <col min="1" max="2" width="8.85546875" style="3"/>
    <col min="3" max="3" width="2.28515625" style="3" customWidth="1"/>
    <col min="4" max="4" width="8.85546875" style="3"/>
    <col min="5" max="5" width="2.28515625" style="3" customWidth="1"/>
    <col min="6" max="6" width="8.85546875" style="3"/>
    <col min="7" max="7" width="2.28515625" style="3" customWidth="1"/>
    <col min="8" max="9" width="8.85546875" style="3"/>
    <col min="10" max="10" width="2.28515625" style="3" customWidth="1"/>
    <col min="11" max="11" width="8.85546875" style="3"/>
    <col min="12" max="12" width="2.28515625" style="3" customWidth="1"/>
    <col min="13" max="13" width="8.85546875" style="3"/>
    <col min="14" max="14" width="2.28515625" style="3" customWidth="1"/>
    <col min="15" max="15" width="8.85546875" style="3"/>
    <col min="16" max="16" width="2.28515625" style="3" customWidth="1"/>
    <col min="17" max="27" width="8.85546875" style="3"/>
    <col min="28" max="43" width="8.85546875" style="3" customWidth="1"/>
    <col min="44" max="16384" width="8.85546875" style="3"/>
  </cols>
  <sheetData>
    <row r="1" spans="1:43">
      <c r="A1" s="19" t="s">
        <v>667</v>
      </c>
      <c r="B1" s="25"/>
      <c r="C1" s="25"/>
      <c r="D1" s="25"/>
      <c r="E1" s="25"/>
      <c r="F1" s="25"/>
      <c r="G1" s="25"/>
      <c r="H1" s="27"/>
      <c r="I1" s="27"/>
      <c r="J1" s="27"/>
      <c r="K1" s="27"/>
      <c r="L1" s="27"/>
      <c r="M1" s="27"/>
      <c r="N1" s="27"/>
      <c r="O1" s="27"/>
      <c r="P1" s="27"/>
      <c r="Q1" s="27"/>
    </row>
    <row r="2" spans="1:43">
      <c r="A2" s="19"/>
      <c r="B2" s="25"/>
      <c r="C2" s="25"/>
      <c r="D2" s="25"/>
      <c r="E2" s="25"/>
      <c r="F2" s="25"/>
      <c r="G2" s="25"/>
      <c r="H2" s="27"/>
      <c r="I2" s="27"/>
      <c r="J2" s="27"/>
      <c r="K2" s="27"/>
      <c r="L2" s="27"/>
      <c r="M2" s="27"/>
      <c r="N2" s="27"/>
      <c r="O2" s="27"/>
      <c r="P2" s="27"/>
      <c r="Q2" s="27"/>
    </row>
    <row r="3" spans="1:43" s="441" customFormat="1" ht="22.5">
      <c r="A3" s="439" t="s">
        <v>3</v>
      </c>
      <c r="B3" s="440" t="s">
        <v>132</v>
      </c>
      <c r="C3" s="440"/>
      <c r="D3" s="440" t="s">
        <v>121</v>
      </c>
      <c r="E3" s="440"/>
      <c r="F3" s="440" t="s">
        <v>122</v>
      </c>
      <c r="G3" s="440"/>
      <c r="H3" s="440" t="s">
        <v>127</v>
      </c>
      <c r="I3" s="440" t="s">
        <v>134</v>
      </c>
      <c r="J3" s="440"/>
      <c r="K3" s="440" t="s">
        <v>123</v>
      </c>
      <c r="L3" s="440"/>
      <c r="M3" s="440" t="s">
        <v>124</v>
      </c>
      <c r="N3" s="440"/>
      <c r="O3" s="440" t="s">
        <v>125</v>
      </c>
      <c r="P3" s="440"/>
      <c r="Q3" s="440" t="s">
        <v>126</v>
      </c>
    </row>
    <row r="4" spans="1:43">
      <c r="A4" s="15">
        <v>1990</v>
      </c>
      <c r="B4" s="37">
        <v>260.56024169921875</v>
      </c>
      <c r="C4" s="37"/>
      <c r="D4" s="37">
        <v>209.12596130371094</v>
      </c>
      <c r="E4" s="37"/>
      <c r="F4" s="37">
        <v>205.9012451171875</v>
      </c>
      <c r="G4" s="37"/>
      <c r="H4" s="534">
        <v>180.07353973388672</v>
      </c>
      <c r="I4" s="534"/>
      <c r="J4" s="37"/>
      <c r="K4" s="37">
        <v>177.30191040039063</v>
      </c>
      <c r="L4" s="37"/>
      <c r="M4" s="37">
        <v>256.25885009765625</v>
      </c>
      <c r="N4" s="37"/>
      <c r="O4" s="37">
        <v>206.11732482910156</v>
      </c>
      <c r="P4" s="37"/>
      <c r="Q4" s="37">
        <v>147.18215942382813</v>
      </c>
      <c r="AD4"/>
      <c r="AE4"/>
      <c r="AF4"/>
      <c r="AG4"/>
      <c r="AH4"/>
      <c r="AI4"/>
      <c r="AJ4"/>
      <c r="AK4"/>
      <c r="AL4"/>
      <c r="AM4"/>
      <c r="AN4"/>
      <c r="AO4"/>
      <c r="AP4"/>
      <c r="AQ4"/>
    </row>
    <row r="5" spans="1:43">
      <c r="A5" s="6">
        <v>1991</v>
      </c>
      <c r="B5" s="16">
        <v>297.46905517578125</v>
      </c>
      <c r="C5" s="16"/>
      <c r="D5" s="16">
        <v>231.3350830078125</v>
      </c>
      <c r="E5" s="16"/>
      <c r="F5" s="16">
        <v>217.22604370117188</v>
      </c>
      <c r="G5" s="16"/>
      <c r="H5" s="534">
        <v>186.27291107177734</v>
      </c>
      <c r="I5" s="534"/>
      <c r="J5" s="16"/>
      <c r="K5" s="16">
        <v>183.17805480957031</v>
      </c>
      <c r="L5" s="16"/>
      <c r="M5" s="16">
        <v>263.039794921875</v>
      </c>
      <c r="N5" s="16"/>
      <c r="O5" s="16">
        <v>212.08387756347656</v>
      </c>
      <c r="P5" s="16"/>
      <c r="Q5" s="16">
        <v>151.51359558105469</v>
      </c>
      <c r="AD5"/>
      <c r="AE5"/>
      <c r="AF5"/>
      <c r="AG5"/>
      <c r="AH5"/>
      <c r="AI5"/>
      <c r="AJ5"/>
      <c r="AK5"/>
      <c r="AL5"/>
      <c r="AM5"/>
      <c r="AN5"/>
      <c r="AO5"/>
      <c r="AP5"/>
      <c r="AQ5"/>
    </row>
    <row r="6" spans="1:43">
      <c r="A6" s="6">
        <v>1992</v>
      </c>
      <c r="B6" s="16">
        <v>356.50717163085938</v>
      </c>
      <c r="C6" s="16"/>
      <c r="D6" s="16">
        <v>269.47610473632813</v>
      </c>
      <c r="E6" s="16"/>
      <c r="F6" s="16">
        <v>241.26634216308594</v>
      </c>
      <c r="G6" s="16"/>
      <c r="H6" s="534">
        <v>203.76443481445313</v>
      </c>
      <c r="I6" s="534"/>
      <c r="J6" s="16"/>
      <c r="K6" s="16">
        <v>202.00486755371094</v>
      </c>
      <c r="L6" s="16"/>
      <c r="M6" s="16">
        <v>290.37576293945313</v>
      </c>
      <c r="N6" s="16"/>
      <c r="O6" s="16">
        <v>232.81207275390625</v>
      </c>
      <c r="P6" s="16"/>
      <c r="Q6" s="16">
        <v>166.96438598632813</v>
      </c>
      <c r="AD6"/>
      <c r="AE6"/>
      <c r="AF6"/>
      <c r="AG6"/>
      <c r="AH6"/>
      <c r="AI6"/>
      <c r="AJ6"/>
      <c r="AK6"/>
      <c r="AL6"/>
      <c r="AM6"/>
      <c r="AN6"/>
      <c r="AO6"/>
      <c r="AP6"/>
      <c r="AQ6"/>
    </row>
    <row r="7" spans="1:43">
      <c r="A7" s="6">
        <v>1993</v>
      </c>
      <c r="B7" s="16">
        <v>437.36331176757813</v>
      </c>
      <c r="C7" s="16"/>
      <c r="D7" s="16">
        <v>305.2120361328125</v>
      </c>
      <c r="E7" s="16"/>
      <c r="F7" s="16">
        <v>297.706298828125</v>
      </c>
      <c r="G7" s="16"/>
      <c r="H7" s="534">
        <v>267.61818695068359</v>
      </c>
      <c r="I7" s="534"/>
      <c r="J7" s="16"/>
      <c r="K7" s="16">
        <v>240.17974853515625</v>
      </c>
      <c r="L7" s="16"/>
      <c r="M7" s="16">
        <v>347.50244140625</v>
      </c>
      <c r="N7" s="16"/>
      <c r="O7" s="16">
        <v>283.6456298828125</v>
      </c>
      <c r="P7" s="16"/>
      <c r="Q7" s="16">
        <v>201.95530700683594</v>
      </c>
      <c r="AD7"/>
      <c r="AE7"/>
      <c r="AF7"/>
      <c r="AG7"/>
      <c r="AH7"/>
      <c r="AI7"/>
      <c r="AJ7"/>
      <c r="AK7"/>
      <c r="AL7"/>
      <c r="AM7"/>
      <c r="AN7"/>
      <c r="AO7"/>
      <c r="AP7"/>
      <c r="AQ7"/>
    </row>
    <row r="8" spans="1:43">
      <c r="A8" s="6">
        <v>1994</v>
      </c>
      <c r="B8" s="16">
        <v>474.890869140625</v>
      </c>
      <c r="C8" s="16"/>
      <c r="D8" s="16">
        <v>365.25918579101563</v>
      </c>
      <c r="E8" s="16"/>
      <c r="F8" s="16">
        <v>353.85150146484375</v>
      </c>
      <c r="G8" s="16"/>
      <c r="H8" s="534">
        <v>283.13520812988281</v>
      </c>
      <c r="I8" s="534"/>
      <c r="J8" s="16"/>
      <c r="K8" s="16">
        <v>301.85775756835938</v>
      </c>
      <c r="L8" s="16"/>
      <c r="M8" s="16">
        <v>435.88040161132813</v>
      </c>
      <c r="N8" s="16"/>
      <c r="O8" s="16">
        <v>353.2493896484375</v>
      </c>
      <c r="P8" s="16"/>
      <c r="Q8" s="16">
        <v>252.47994995117188</v>
      </c>
      <c r="AD8"/>
      <c r="AE8"/>
      <c r="AF8"/>
      <c r="AG8"/>
      <c r="AH8"/>
      <c r="AI8"/>
      <c r="AJ8"/>
      <c r="AK8"/>
      <c r="AL8"/>
      <c r="AM8"/>
      <c r="AN8"/>
      <c r="AO8"/>
      <c r="AP8"/>
      <c r="AQ8"/>
    </row>
    <row r="9" spans="1:43">
      <c r="A9" s="6">
        <v>1995</v>
      </c>
      <c r="B9" s="16">
        <v>540.00213623046875</v>
      </c>
      <c r="C9" s="16"/>
      <c r="D9" s="16">
        <v>418.20602416992188</v>
      </c>
      <c r="E9" s="16"/>
      <c r="F9" s="16">
        <v>372.15206909179688</v>
      </c>
      <c r="G9" s="16"/>
      <c r="H9" s="534">
        <v>327.13740539550781</v>
      </c>
      <c r="I9" s="534"/>
      <c r="J9" s="16"/>
      <c r="K9" s="16">
        <v>329.1353759765625</v>
      </c>
      <c r="L9" s="16"/>
      <c r="M9" s="16">
        <v>476.78515625</v>
      </c>
      <c r="N9" s="16"/>
      <c r="O9" s="16">
        <v>358.95159912109375</v>
      </c>
      <c r="P9" s="16"/>
      <c r="Q9" s="16">
        <v>302.30374145507813</v>
      </c>
      <c r="AD9"/>
      <c r="AE9"/>
      <c r="AF9"/>
      <c r="AG9"/>
      <c r="AH9"/>
      <c r="AI9"/>
      <c r="AJ9"/>
      <c r="AK9"/>
      <c r="AL9"/>
      <c r="AM9"/>
      <c r="AN9"/>
      <c r="AO9"/>
      <c r="AP9"/>
      <c r="AQ9"/>
    </row>
    <row r="10" spans="1:43">
      <c r="A10" s="6">
        <v>1996</v>
      </c>
      <c r="B10" s="16">
        <v>591.9541015625</v>
      </c>
      <c r="C10" s="16"/>
      <c r="D10" s="16">
        <v>451.883544921875</v>
      </c>
      <c r="E10" s="16"/>
      <c r="F10" s="16">
        <v>438.10897827148438</v>
      </c>
      <c r="G10" s="16"/>
      <c r="H10" s="534">
        <v>358.45069122314453</v>
      </c>
      <c r="I10" s="534"/>
      <c r="J10" s="16"/>
      <c r="K10" s="16">
        <v>343.20083618164063</v>
      </c>
      <c r="L10" s="16"/>
      <c r="M10" s="16">
        <v>489.96780395507813</v>
      </c>
      <c r="N10" s="16"/>
      <c r="O10" s="16">
        <v>391.2208251953125</v>
      </c>
      <c r="P10" s="16"/>
      <c r="Q10" s="16">
        <v>331.53192138671875</v>
      </c>
      <c r="AD10"/>
      <c r="AE10"/>
      <c r="AF10"/>
      <c r="AG10"/>
      <c r="AH10"/>
      <c r="AI10"/>
      <c r="AJ10"/>
      <c r="AK10"/>
      <c r="AL10"/>
      <c r="AM10"/>
      <c r="AN10"/>
      <c r="AO10"/>
      <c r="AP10"/>
      <c r="AQ10"/>
    </row>
    <row r="11" spans="1:43">
      <c r="A11" s="6">
        <v>1997</v>
      </c>
      <c r="B11" s="16">
        <v>642.87274169921875</v>
      </c>
      <c r="C11" s="16"/>
      <c r="D11" s="16">
        <v>499.44012451171875</v>
      </c>
      <c r="E11" s="16"/>
      <c r="F11" s="16">
        <v>518.82952880859375</v>
      </c>
      <c r="G11" s="16"/>
      <c r="H11" s="534">
        <v>396.37957382202148</v>
      </c>
      <c r="I11" s="534"/>
      <c r="J11" s="16"/>
      <c r="K11" s="16">
        <v>424.09109497070313</v>
      </c>
      <c r="L11" s="16"/>
      <c r="M11" s="16">
        <v>511.1614990234375</v>
      </c>
      <c r="N11" s="16"/>
      <c r="O11" s="16">
        <v>409.79638671875</v>
      </c>
      <c r="P11" s="16"/>
      <c r="Q11" s="16">
        <v>375.58233642578125</v>
      </c>
      <c r="AD11"/>
      <c r="AE11"/>
      <c r="AF11"/>
      <c r="AG11"/>
      <c r="AH11"/>
      <c r="AI11"/>
      <c r="AJ11"/>
      <c r="AK11"/>
      <c r="AL11"/>
      <c r="AM11"/>
      <c r="AN11"/>
      <c r="AO11"/>
      <c r="AP11"/>
      <c r="AQ11"/>
    </row>
    <row r="12" spans="1:43">
      <c r="A12" s="6">
        <v>1998</v>
      </c>
      <c r="B12" s="16">
        <v>765.62286376953125</v>
      </c>
      <c r="C12" s="16"/>
      <c r="D12" s="16">
        <v>598.19183349609375</v>
      </c>
      <c r="E12" s="16"/>
      <c r="F12" s="16">
        <v>577.6842041015625</v>
      </c>
      <c r="G12" s="16"/>
      <c r="H12" s="534">
        <v>507.51138305664063</v>
      </c>
      <c r="I12" s="534"/>
      <c r="J12" s="16"/>
      <c r="K12" s="16">
        <v>476.46343994140625</v>
      </c>
      <c r="L12" s="16"/>
      <c r="M12" s="16">
        <v>717.90478515625</v>
      </c>
      <c r="N12" s="16"/>
      <c r="O12" s="16">
        <v>538.34814453125</v>
      </c>
      <c r="P12" s="16"/>
      <c r="Q12" s="16">
        <v>446.581787109375</v>
      </c>
      <c r="AD12"/>
      <c r="AE12"/>
      <c r="AF12"/>
      <c r="AG12"/>
      <c r="AH12"/>
      <c r="AI12"/>
      <c r="AJ12"/>
      <c r="AK12"/>
      <c r="AL12"/>
      <c r="AM12"/>
      <c r="AN12"/>
      <c r="AO12"/>
      <c r="AP12"/>
      <c r="AQ12"/>
    </row>
    <row r="13" spans="1:43">
      <c r="A13" s="6">
        <v>1999</v>
      </c>
      <c r="B13" s="16">
        <v>788.6068115234375</v>
      </c>
      <c r="C13" s="70"/>
      <c r="D13" s="16">
        <v>642.0169677734375</v>
      </c>
      <c r="E13" s="70"/>
      <c r="F13" s="16">
        <v>615.24383544921875</v>
      </c>
      <c r="G13" s="70"/>
      <c r="H13" s="534">
        <v>497.82813262939453</v>
      </c>
      <c r="I13" s="534"/>
      <c r="J13" s="16"/>
      <c r="K13" s="16">
        <v>535.7496337890625</v>
      </c>
      <c r="L13" s="16"/>
      <c r="M13" s="16">
        <v>704.50732421875</v>
      </c>
      <c r="N13" s="70"/>
      <c r="O13" s="16">
        <v>546.70855712890625</v>
      </c>
      <c r="P13" s="16"/>
      <c r="Q13" s="16">
        <v>477.02984619140625</v>
      </c>
      <c r="AD13"/>
      <c r="AE13"/>
      <c r="AF13"/>
      <c r="AG13"/>
      <c r="AH13"/>
      <c r="AI13"/>
      <c r="AJ13"/>
      <c r="AK13"/>
      <c r="AL13"/>
      <c r="AM13"/>
      <c r="AN13"/>
      <c r="AO13"/>
      <c r="AP13"/>
      <c r="AQ13"/>
    </row>
    <row r="14" spans="1:43">
      <c r="A14" s="6">
        <v>2000</v>
      </c>
      <c r="B14" s="16">
        <v>958.10888671875</v>
      </c>
      <c r="C14" s="16"/>
      <c r="D14" s="16">
        <v>776.74761962890625</v>
      </c>
      <c r="E14" s="16"/>
      <c r="F14" s="16">
        <v>712.96453857421875</v>
      </c>
      <c r="G14" s="16"/>
      <c r="H14" s="534">
        <v>638.32119750976563</v>
      </c>
      <c r="I14" s="534"/>
      <c r="J14" s="16"/>
      <c r="K14" s="16">
        <v>676.85577392578125</v>
      </c>
      <c r="L14" s="16"/>
      <c r="M14" s="16">
        <v>894.05194091796875</v>
      </c>
      <c r="N14" s="16"/>
      <c r="O14" s="16">
        <v>670.73004150390625</v>
      </c>
      <c r="P14" s="16"/>
      <c r="Q14" s="16">
        <v>574.35858154296875</v>
      </c>
      <c r="AD14"/>
      <c r="AE14"/>
      <c r="AF14"/>
      <c r="AG14"/>
      <c r="AH14"/>
      <c r="AI14"/>
      <c r="AJ14"/>
      <c r="AK14"/>
      <c r="AL14"/>
      <c r="AM14"/>
      <c r="AN14"/>
      <c r="AO14"/>
      <c r="AP14"/>
      <c r="AQ14"/>
    </row>
    <row r="15" spans="1:43">
      <c r="A15" s="6">
        <v>2001</v>
      </c>
      <c r="B15" s="16">
        <v>1022.0938110351563</v>
      </c>
      <c r="C15" s="16"/>
      <c r="D15" s="16">
        <v>877.33551025390625</v>
      </c>
      <c r="E15" s="16"/>
      <c r="F15" s="16">
        <v>776.49407958984375</v>
      </c>
      <c r="G15" s="16"/>
      <c r="H15" s="534">
        <v>694.84536743164063</v>
      </c>
      <c r="I15" s="534"/>
      <c r="J15" s="16"/>
      <c r="K15" s="16">
        <v>716.90155029296875</v>
      </c>
      <c r="L15" s="16"/>
      <c r="M15" s="16">
        <v>958.211181640625</v>
      </c>
      <c r="N15" s="16"/>
      <c r="O15" s="16">
        <v>771.55828857421875</v>
      </c>
      <c r="P15" s="16"/>
      <c r="Q15" s="16">
        <v>635.162841796875</v>
      </c>
      <c r="AD15"/>
      <c r="AE15"/>
      <c r="AF15"/>
      <c r="AG15"/>
      <c r="AH15"/>
      <c r="AI15"/>
      <c r="AJ15"/>
      <c r="AK15"/>
      <c r="AL15"/>
      <c r="AM15"/>
      <c r="AN15"/>
      <c r="AO15"/>
      <c r="AP15"/>
      <c r="AQ15"/>
    </row>
    <row r="16" spans="1:43">
      <c r="A16" s="6">
        <v>2002</v>
      </c>
      <c r="B16" s="16">
        <v>1206.041259765625</v>
      </c>
      <c r="C16" s="16"/>
      <c r="D16" s="16">
        <v>1043.593505859375</v>
      </c>
      <c r="E16" s="16"/>
      <c r="F16" s="16">
        <v>930.82177734375</v>
      </c>
      <c r="G16" s="16"/>
      <c r="H16" s="534">
        <v>827.456787109375</v>
      </c>
      <c r="I16" s="534"/>
      <c r="J16" s="16"/>
      <c r="K16" s="16">
        <v>857.69091796875</v>
      </c>
      <c r="L16" s="16"/>
      <c r="M16" s="16">
        <v>1066.361572265625</v>
      </c>
      <c r="N16" s="16"/>
      <c r="O16" s="16">
        <v>1037.66650390625</v>
      </c>
      <c r="P16" s="16"/>
      <c r="Q16" s="16">
        <v>744.860595703125</v>
      </c>
      <c r="AD16"/>
      <c r="AE16"/>
      <c r="AF16"/>
      <c r="AG16"/>
      <c r="AH16"/>
      <c r="AI16"/>
      <c r="AJ16"/>
      <c r="AK16"/>
      <c r="AL16"/>
      <c r="AM16"/>
      <c r="AN16"/>
      <c r="AO16"/>
      <c r="AP16"/>
      <c r="AQ16"/>
    </row>
    <row r="17" spans="1:43">
      <c r="A17" s="6">
        <v>2003</v>
      </c>
      <c r="B17" s="16">
        <v>1234.7938232421875</v>
      </c>
      <c r="C17" s="16"/>
      <c r="D17" s="16">
        <v>1182.7130126953125</v>
      </c>
      <c r="E17" s="16"/>
      <c r="F17" s="16">
        <v>982.39483642578125</v>
      </c>
      <c r="G17" s="16"/>
      <c r="H17" s="534">
        <v>824.660400390625</v>
      </c>
      <c r="I17" s="534"/>
      <c r="J17" s="16"/>
      <c r="K17" s="16">
        <v>855.0924072265625</v>
      </c>
      <c r="L17" s="16"/>
      <c r="M17" s="16">
        <v>1082.4521484375</v>
      </c>
      <c r="N17" s="16"/>
      <c r="O17" s="16">
        <v>1147.4649658203125</v>
      </c>
      <c r="P17" s="16"/>
      <c r="Q17" s="16">
        <v>890.6834716796875</v>
      </c>
      <c r="AD17"/>
      <c r="AE17"/>
      <c r="AF17"/>
      <c r="AG17"/>
      <c r="AH17"/>
      <c r="AI17"/>
      <c r="AJ17"/>
      <c r="AK17"/>
      <c r="AL17"/>
      <c r="AM17"/>
      <c r="AN17"/>
      <c r="AO17"/>
      <c r="AP17"/>
      <c r="AQ17"/>
    </row>
    <row r="18" spans="1:43">
      <c r="A18" s="6">
        <v>2004</v>
      </c>
      <c r="B18" s="16">
        <v>1895.3831787109375</v>
      </c>
      <c r="C18" s="16"/>
      <c r="D18" s="16">
        <v>1234.9599609375</v>
      </c>
      <c r="E18" s="16"/>
      <c r="F18" s="16">
        <v>1052.3607177734375</v>
      </c>
      <c r="G18" s="16"/>
      <c r="H18" s="534">
        <v>909.771728515625</v>
      </c>
      <c r="I18" s="534"/>
      <c r="J18" s="16"/>
      <c r="K18" s="16">
        <v>1041.921142578125</v>
      </c>
      <c r="L18" s="16"/>
      <c r="M18" s="16">
        <v>1319.5595703125</v>
      </c>
      <c r="N18" s="16"/>
      <c r="O18" s="16">
        <v>1269.675048828125</v>
      </c>
      <c r="P18" s="16"/>
      <c r="Q18" s="16">
        <v>926.57305908203125</v>
      </c>
      <c r="AD18"/>
      <c r="AE18"/>
      <c r="AF18"/>
      <c r="AG18"/>
      <c r="AH18"/>
      <c r="AI18"/>
      <c r="AJ18"/>
      <c r="AK18"/>
      <c r="AL18"/>
      <c r="AM18"/>
      <c r="AN18"/>
      <c r="AO18"/>
      <c r="AP18"/>
      <c r="AQ18"/>
    </row>
    <row r="19" spans="1:43">
      <c r="A19" s="6">
        <v>2005</v>
      </c>
      <c r="B19" s="16">
        <v>1948.2958984375</v>
      </c>
      <c r="C19" s="16"/>
      <c r="D19" s="16">
        <v>1859.990966796875</v>
      </c>
      <c r="E19" s="16"/>
      <c r="F19" s="16">
        <v>1534.6041259765625</v>
      </c>
      <c r="G19" s="16"/>
      <c r="H19" s="16">
        <v>1641.8148193359375</v>
      </c>
      <c r="I19" s="16">
        <v>1267.77734375</v>
      </c>
      <c r="J19" s="16"/>
      <c r="K19" s="16">
        <v>1405.2823486328125</v>
      </c>
      <c r="L19" s="16"/>
      <c r="M19" s="16">
        <v>1122.2889404296875</v>
      </c>
      <c r="N19" s="16"/>
      <c r="O19" s="16">
        <v>1704.7120361328125</v>
      </c>
      <c r="P19" s="16"/>
      <c r="Q19" s="16">
        <v>1295.5924072265625</v>
      </c>
      <c r="AD19"/>
      <c r="AE19"/>
      <c r="AF19"/>
      <c r="AG19"/>
      <c r="AH19"/>
      <c r="AI19"/>
      <c r="AJ19"/>
      <c r="AK19"/>
      <c r="AL19"/>
      <c r="AM19"/>
      <c r="AN19"/>
      <c r="AO19"/>
      <c r="AP19"/>
      <c r="AQ19"/>
    </row>
    <row r="20" spans="1:43">
      <c r="A20" s="6">
        <v>2006</v>
      </c>
      <c r="B20" s="16">
        <v>2261.488037109375</v>
      </c>
      <c r="C20" s="70"/>
      <c r="D20" s="16">
        <v>2354.974609375</v>
      </c>
      <c r="E20" s="70"/>
      <c r="F20" s="16">
        <v>1903.4813232421875</v>
      </c>
      <c r="G20" s="70"/>
      <c r="H20" s="16">
        <v>2043.3028564453125</v>
      </c>
      <c r="I20" s="16">
        <v>1815.8109130859375</v>
      </c>
      <c r="J20" s="16"/>
      <c r="K20" s="16">
        <v>1858.6043701171875</v>
      </c>
      <c r="L20" s="16"/>
      <c r="M20" s="16">
        <v>1836.166015625</v>
      </c>
      <c r="N20" s="70"/>
      <c r="O20" s="16">
        <v>2218.41943359375</v>
      </c>
      <c r="P20" s="16"/>
      <c r="Q20" s="16">
        <v>1639.43603515625</v>
      </c>
      <c r="AD20"/>
      <c r="AE20"/>
      <c r="AF20"/>
      <c r="AG20"/>
      <c r="AH20"/>
      <c r="AI20"/>
      <c r="AJ20"/>
      <c r="AK20"/>
      <c r="AL20"/>
      <c r="AM20"/>
      <c r="AN20"/>
      <c r="AO20"/>
      <c r="AP20"/>
      <c r="AQ20"/>
    </row>
    <row r="21" spans="1:43">
      <c r="A21" s="6">
        <v>2007</v>
      </c>
      <c r="B21" s="16">
        <v>2609.6318359375</v>
      </c>
      <c r="C21" s="70"/>
      <c r="D21" s="16">
        <v>2753.255615234375</v>
      </c>
      <c r="E21" s="70"/>
      <c r="F21" s="16">
        <v>2159.803466796875</v>
      </c>
      <c r="G21" s="70"/>
      <c r="H21" s="16">
        <v>2297.896484375</v>
      </c>
      <c r="I21" s="16">
        <v>2313.2705078125</v>
      </c>
      <c r="J21" s="16"/>
      <c r="K21" s="16">
        <v>2046.46484375</v>
      </c>
      <c r="L21" s="16"/>
      <c r="M21" s="16">
        <v>2485.796142578125</v>
      </c>
      <c r="N21" s="70"/>
      <c r="O21" s="16">
        <v>2474.123046875</v>
      </c>
      <c r="P21" s="16"/>
      <c r="Q21" s="16">
        <v>1864.226806640625</v>
      </c>
      <c r="AD21"/>
      <c r="AE21"/>
      <c r="AF21"/>
      <c r="AG21"/>
      <c r="AH21"/>
      <c r="AI21"/>
      <c r="AJ21"/>
      <c r="AK21"/>
      <c r="AL21"/>
      <c r="AM21"/>
      <c r="AN21"/>
      <c r="AO21"/>
      <c r="AP21"/>
      <c r="AQ21"/>
    </row>
    <row r="22" spans="1:43">
      <c r="A22" s="6">
        <v>2008</v>
      </c>
      <c r="B22" s="16">
        <v>2855.949951171875</v>
      </c>
      <c r="C22" s="70"/>
      <c r="D22" s="16">
        <v>3123.533447265625</v>
      </c>
      <c r="E22" s="70"/>
      <c r="F22" s="16">
        <v>2425.7373046875</v>
      </c>
      <c r="G22" s="70"/>
      <c r="H22" s="16">
        <v>2569.804931640625</v>
      </c>
      <c r="I22" s="16">
        <v>2727.251953125</v>
      </c>
      <c r="J22" s="16"/>
      <c r="K22" s="16">
        <v>2320.013427734375</v>
      </c>
      <c r="L22" s="16"/>
      <c r="M22" s="16">
        <v>2833.744384765625</v>
      </c>
      <c r="N22" s="70"/>
      <c r="O22" s="16">
        <v>2747.090576171875</v>
      </c>
      <c r="P22" s="16"/>
      <c r="Q22" s="16">
        <v>2158.149169921875</v>
      </c>
      <c r="AD22"/>
      <c r="AE22"/>
      <c r="AF22"/>
      <c r="AG22"/>
      <c r="AH22"/>
      <c r="AI22"/>
      <c r="AJ22"/>
      <c r="AK22"/>
      <c r="AL22"/>
      <c r="AM22"/>
      <c r="AN22"/>
      <c r="AO22"/>
      <c r="AP22"/>
      <c r="AQ22"/>
    </row>
    <row r="23" spans="1:43">
      <c r="A23" s="6">
        <v>2009</v>
      </c>
      <c r="B23" s="16">
        <v>3075.983154296875</v>
      </c>
      <c r="C23" s="70"/>
      <c r="D23" s="16">
        <v>3443.89111328125</v>
      </c>
      <c r="E23" s="70"/>
      <c r="F23" s="16">
        <v>2694.5673828125</v>
      </c>
      <c r="G23" s="70"/>
      <c r="H23" s="16">
        <v>2902.441650390625</v>
      </c>
      <c r="I23" s="16">
        <v>3134.3583984375</v>
      </c>
      <c r="J23" s="16"/>
      <c r="K23" s="16">
        <v>2482.248291015625</v>
      </c>
      <c r="L23" s="16"/>
      <c r="M23" s="16">
        <v>3191.3330078125</v>
      </c>
      <c r="N23" s="70"/>
      <c r="O23" s="16">
        <v>3068.806396484375</v>
      </c>
      <c r="P23" s="16"/>
      <c r="Q23" s="16">
        <v>2292.685791015625</v>
      </c>
      <c r="AD23"/>
      <c r="AE23"/>
      <c r="AF23"/>
      <c r="AG23"/>
      <c r="AH23"/>
      <c r="AI23"/>
      <c r="AJ23"/>
      <c r="AK23"/>
      <c r="AL23"/>
      <c r="AM23"/>
      <c r="AN23"/>
      <c r="AO23"/>
      <c r="AP23"/>
      <c r="AQ23"/>
    </row>
    <row r="24" spans="1:43">
      <c r="A24" s="6">
        <v>2010</v>
      </c>
      <c r="B24" s="16">
        <v>3244.941650390625</v>
      </c>
      <c r="C24" s="70"/>
      <c r="D24" s="16">
        <v>3724.31884765625</v>
      </c>
      <c r="E24" s="70"/>
      <c r="F24" s="16">
        <v>2952.00830078125</v>
      </c>
      <c r="G24" s="70"/>
      <c r="H24" s="16">
        <v>3190.00341796875</v>
      </c>
      <c r="I24" s="16">
        <v>3500.967529296875</v>
      </c>
      <c r="J24" s="16"/>
      <c r="K24" s="16">
        <v>2547.23388671875</v>
      </c>
      <c r="L24" s="16"/>
      <c r="M24" s="16">
        <v>3134.68017578125</v>
      </c>
      <c r="N24" s="70"/>
      <c r="O24" s="16">
        <v>3259.46826171875</v>
      </c>
      <c r="P24" s="16"/>
      <c r="Q24" s="16">
        <v>2412.896484375</v>
      </c>
      <c r="AD24"/>
      <c r="AE24"/>
      <c r="AF24"/>
      <c r="AG24"/>
      <c r="AH24"/>
      <c r="AI24"/>
      <c r="AJ24"/>
      <c r="AK24"/>
      <c r="AL24"/>
      <c r="AM24"/>
      <c r="AN24"/>
      <c r="AO24"/>
      <c r="AP24"/>
      <c r="AQ24"/>
    </row>
    <row r="25" spans="1:43">
      <c r="A25" s="6">
        <v>2011</v>
      </c>
      <c r="B25" s="16">
        <v>3637.443359375</v>
      </c>
      <c r="C25" s="70"/>
      <c r="D25" s="16">
        <v>4133.08154296875</v>
      </c>
      <c r="E25" s="70"/>
      <c r="F25" s="16">
        <v>3438.703125</v>
      </c>
      <c r="G25" s="70"/>
      <c r="H25" s="16">
        <v>3794.142822265625</v>
      </c>
      <c r="I25" s="16">
        <v>3881.048583984375</v>
      </c>
      <c r="J25" s="16"/>
      <c r="K25" s="16">
        <v>2889.499267578125</v>
      </c>
      <c r="L25" s="16"/>
      <c r="M25" s="16">
        <v>3685.52587890625</v>
      </c>
      <c r="N25" s="70"/>
      <c r="O25" s="16">
        <v>3719.87890625</v>
      </c>
      <c r="P25" s="16"/>
      <c r="Q25" s="16">
        <v>2738.5224609375</v>
      </c>
      <c r="AD25"/>
      <c r="AE25"/>
      <c r="AF25"/>
      <c r="AG25"/>
      <c r="AH25"/>
      <c r="AI25"/>
      <c r="AJ25"/>
      <c r="AK25"/>
      <c r="AL25"/>
      <c r="AM25"/>
      <c r="AN25"/>
      <c r="AO25"/>
      <c r="AP25"/>
      <c r="AQ25"/>
    </row>
    <row r="26" spans="1:43">
      <c r="A26" s="6">
        <v>2012</v>
      </c>
      <c r="B26" s="16">
        <v>3928.335693359375</v>
      </c>
      <c r="C26" s="70"/>
      <c r="D26" s="16">
        <v>4462.78369140625</v>
      </c>
      <c r="E26" s="70"/>
      <c r="F26" s="16">
        <v>3714.466552734375</v>
      </c>
      <c r="G26" s="70"/>
      <c r="H26" s="16">
        <v>4336.26220703125</v>
      </c>
      <c r="I26" s="16">
        <v>4221.0849609375</v>
      </c>
      <c r="J26" s="16"/>
      <c r="K26" s="16">
        <v>2977.75732421875</v>
      </c>
      <c r="L26" s="16"/>
      <c r="M26" s="16">
        <v>4087.1142578125</v>
      </c>
      <c r="N26" s="70"/>
      <c r="O26" s="16">
        <v>4152.6337890625</v>
      </c>
      <c r="P26" s="16"/>
      <c r="Q26" s="16">
        <v>3021.29833984375</v>
      </c>
      <c r="AD26"/>
      <c r="AE26"/>
      <c r="AF26"/>
      <c r="AG26"/>
      <c r="AH26"/>
      <c r="AI26"/>
      <c r="AJ26"/>
      <c r="AK26"/>
      <c r="AL26"/>
      <c r="AM26"/>
      <c r="AN26"/>
      <c r="AO26"/>
      <c r="AP26"/>
      <c r="AQ26"/>
    </row>
    <row r="27" spans="1:43">
      <c r="A27" s="6">
        <v>2013</v>
      </c>
      <c r="B27" s="16">
        <v>4726.07080078125</v>
      </c>
      <c r="C27" s="70"/>
      <c r="D27" s="16">
        <v>5123.8525390625</v>
      </c>
      <c r="E27" s="70"/>
      <c r="F27" s="16">
        <v>4476.64697265625</v>
      </c>
      <c r="G27" s="70"/>
      <c r="H27" s="16">
        <v>5397.0556640625</v>
      </c>
      <c r="I27" s="16">
        <v>4686.66650390625</v>
      </c>
      <c r="J27" s="16"/>
      <c r="K27" s="16">
        <v>3891.83349609375</v>
      </c>
      <c r="L27" s="16"/>
      <c r="M27" s="16">
        <v>5158.357421875</v>
      </c>
      <c r="N27" s="70"/>
      <c r="O27" s="16">
        <v>5318.4990234375</v>
      </c>
      <c r="P27" s="16"/>
      <c r="Q27" s="16">
        <v>3848.890625</v>
      </c>
      <c r="AD27"/>
      <c r="AE27"/>
      <c r="AF27"/>
      <c r="AG27"/>
      <c r="AH27"/>
      <c r="AI27"/>
      <c r="AJ27"/>
      <c r="AK27"/>
      <c r="AL27"/>
      <c r="AM27"/>
      <c r="AN27"/>
      <c r="AO27"/>
      <c r="AP27"/>
      <c r="AQ27"/>
    </row>
    <row r="28" spans="1:43">
      <c r="A28" s="6">
        <v>2014</v>
      </c>
      <c r="B28" s="16">
        <v>5744.6669921875</v>
      </c>
      <c r="C28" s="70"/>
      <c r="D28" s="16">
        <v>6326.12841796875</v>
      </c>
      <c r="E28" s="70"/>
      <c r="F28" s="16">
        <v>5243.0107421875</v>
      </c>
      <c r="G28" s="70"/>
      <c r="H28" s="16">
        <v>6866.18115234375</v>
      </c>
      <c r="I28" s="16">
        <v>5722.212890625</v>
      </c>
      <c r="J28" s="16"/>
      <c r="K28" s="16">
        <v>4457.6220703125</v>
      </c>
      <c r="L28" s="16"/>
      <c r="M28" s="16">
        <v>6095.5625</v>
      </c>
      <c r="N28" s="70"/>
      <c r="O28" s="16">
        <v>5851.4833984375</v>
      </c>
      <c r="P28" s="16"/>
      <c r="Q28" s="16">
        <v>4262.25341796875</v>
      </c>
      <c r="AD28"/>
      <c r="AE28"/>
      <c r="AF28"/>
      <c r="AG28"/>
      <c r="AH28"/>
      <c r="AI28"/>
      <c r="AJ28"/>
      <c r="AK28"/>
      <c r="AL28"/>
      <c r="AM28"/>
      <c r="AN28"/>
      <c r="AO28"/>
      <c r="AP28"/>
      <c r="AQ28"/>
    </row>
    <row r="29" spans="1:43">
      <c r="A29" s="6">
        <v>2015</v>
      </c>
      <c r="B29" s="16">
        <v>6340.279296875</v>
      </c>
      <c r="C29" s="70"/>
      <c r="D29" s="16">
        <v>6648.5</v>
      </c>
      <c r="E29" s="70"/>
      <c r="F29" s="16">
        <v>5656.93603515625</v>
      </c>
      <c r="G29" s="70"/>
      <c r="H29" s="16">
        <v>7398.97314453125</v>
      </c>
      <c r="I29" s="16">
        <v>7161.7421875</v>
      </c>
      <c r="J29" s="16"/>
      <c r="K29" s="16">
        <v>5178.32177734375</v>
      </c>
      <c r="L29" s="16"/>
      <c r="M29" s="16">
        <v>7001.36572265625</v>
      </c>
      <c r="N29" s="70"/>
      <c r="O29" s="16">
        <v>6822.13134765625</v>
      </c>
      <c r="P29" s="16"/>
      <c r="Q29" s="16">
        <v>5153.73876953125</v>
      </c>
      <c r="AD29"/>
      <c r="AE29"/>
      <c r="AF29"/>
      <c r="AG29"/>
      <c r="AH29"/>
      <c r="AI29"/>
      <c r="AJ29"/>
      <c r="AK29"/>
      <c r="AL29"/>
      <c r="AM29"/>
      <c r="AN29"/>
      <c r="AO29"/>
      <c r="AP29"/>
      <c r="AQ29"/>
    </row>
    <row r="30" spans="1:43">
      <c r="A30" s="6">
        <v>2016</v>
      </c>
      <c r="B30" s="16">
        <v>6758.92626953125</v>
      </c>
      <c r="C30" s="70"/>
      <c r="D30" s="16">
        <v>7550.8759765625</v>
      </c>
      <c r="E30" s="70"/>
      <c r="F30" s="16">
        <v>6559.81298828125</v>
      </c>
      <c r="G30" s="70"/>
      <c r="H30" s="16">
        <v>8586.654296875</v>
      </c>
      <c r="I30" s="16">
        <v>7906.1298828125</v>
      </c>
      <c r="J30" s="16"/>
      <c r="K30" s="16">
        <v>5557.603515625</v>
      </c>
      <c r="L30" s="16"/>
      <c r="M30" s="16">
        <v>7660.33935546875</v>
      </c>
      <c r="N30" s="70"/>
      <c r="O30" s="16">
        <v>7396.3408203125</v>
      </c>
      <c r="P30" s="16"/>
      <c r="Q30" s="16">
        <v>5556.673828125</v>
      </c>
      <c r="AD30"/>
      <c r="AE30"/>
      <c r="AF30"/>
      <c r="AG30"/>
      <c r="AH30"/>
      <c r="AI30"/>
      <c r="AJ30"/>
      <c r="AK30"/>
      <c r="AL30"/>
      <c r="AM30"/>
      <c r="AN30"/>
      <c r="AO30"/>
      <c r="AP30"/>
      <c r="AQ30"/>
    </row>
    <row r="31" spans="1:43">
      <c r="A31" s="6">
        <v>2017</v>
      </c>
      <c r="B31" s="16">
        <v>6949.810546875</v>
      </c>
      <c r="C31" s="70"/>
      <c r="D31" s="16">
        <v>8011.158203125</v>
      </c>
      <c r="E31" s="70"/>
      <c r="F31" s="16">
        <v>6948.31884765625</v>
      </c>
      <c r="G31" s="70"/>
      <c r="H31" s="16">
        <v>9020.7841796875</v>
      </c>
      <c r="I31" s="16">
        <v>7987.43212890625</v>
      </c>
      <c r="J31" s="16"/>
      <c r="K31" s="16">
        <v>5775.20751953125</v>
      </c>
      <c r="L31" s="16"/>
      <c r="M31" s="16">
        <v>7963.74365234375</v>
      </c>
      <c r="N31" s="70"/>
      <c r="O31" s="16">
        <v>7635.75341796875</v>
      </c>
      <c r="P31" s="16"/>
      <c r="Q31" s="16">
        <v>5853.212890625</v>
      </c>
      <c r="AD31"/>
      <c r="AE31"/>
      <c r="AF31"/>
      <c r="AG31"/>
      <c r="AH31"/>
      <c r="AI31"/>
      <c r="AJ31"/>
      <c r="AK31"/>
      <c r="AL31"/>
      <c r="AM31"/>
      <c r="AN31"/>
      <c r="AO31"/>
      <c r="AP31"/>
      <c r="AQ31"/>
    </row>
    <row r="32" spans="1:43">
      <c r="A32" s="6">
        <v>2018</v>
      </c>
      <c r="B32" s="16">
        <v>7887.80615234375</v>
      </c>
      <c r="C32" s="70"/>
      <c r="D32" s="16">
        <v>9083.00390625</v>
      </c>
      <c r="E32" s="70"/>
      <c r="F32" s="16">
        <v>7818.5068359375</v>
      </c>
      <c r="G32" s="70"/>
      <c r="H32" s="16">
        <v>10095.0458984375</v>
      </c>
      <c r="I32" s="16">
        <v>8992.013671875</v>
      </c>
      <c r="J32" s="16"/>
      <c r="K32" s="16">
        <v>6494.005859375</v>
      </c>
      <c r="L32" s="16"/>
      <c r="M32" s="16">
        <v>8951.6064453125</v>
      </c>
      <c r="N32" s="70"/>
      <c r="O32" s="16">
        <v>8554.6884765625</v>
      </c>
      <c r="P32" s="16"/>
      <c r="Q32" s="16">
        <v>6563.87158203125</v>
      </c>
      <c r="AD32"/>
      <c r="AE32"/>
      <c r="AF32"/>
      <c r="AG32"/>
      <c r="AH32"/>
      <c r="AI32"/>
      <c r="AJ32"/>
      <c r="AK32"/>
      <c r="AL32"/>
      <c r="AM32"/>
      <c r="AN32"/>
      <c r="AO32"/>
      <c r="AP32"/>
      <c r="AQ32"/>
    </row>
    <row r="33" spans="1:43">
      <c r="A33" s="332" t="s">
        <v>352</v>
      </c>
      <c r="B33" s="134">
        <v>9306.4013671875</v>
      </c>
      <c r="C33" s="93"/>
      <c r="D33" s="134">
        <v>10736.2021484375</v>
      </c>
      <c r="E33" s="93"/>
      <c r="F33" s="134">
        <v>9214.3232421875</v>
      </c>
      <c r="G33" s="93"/>
      <c r="H33" s="134">
        <v>11939.5908203125</v>
      </c>
      <c r="I33" s="134">
        <v>10539.62109375</v>
      </c>
      <c r="J33" s="134"/>
      <c r="K33" s="134">
        <v>7641.66455078125</v>
      </c>
      <c r="L33" s="134"/>
      <c r="M33" s="134">
        <v>10505.712890625</v>
      </c>
      <c r="N33" s="93"/>
      <c r="O33" s="134">
        <v>10081.2626953125</v>
      </c>
      <c r="P33" s="134"/>
      <c r="Q33" s="134">
        <v>7738.3603515625</v>
      </c>
      <c r="AD33"/>
      <c r="AE33"/>
      <c r="AF33"/>
      <c r="AG33"/>
      <c r="AH33"/>
      <c r="AI33"/>
      <c r="AJ33"/>
      <c r="AK33"/>
      <c r="AL33"/>
      <c r="AM33"/>
      <c r="AN33"/>
      <c r="AO33"/>
      <c r="AP33"/>
      <c r="AQ33"/>
    </row>
    <row r="34" spans="1:43">
      <c r="A34" s="17" t="s">
        <v>129</v>
      </c>
      <c r="B34" s="16"/>
      <c r="C34" s="70"/>
      <c r="D34" s="16"/>
      <c r="E34" s="70"/>
      <c r="F34" s="16"/>
      <c r="G34" s="70"/>
      <c r="H34" s="89"/>
      <c r="I34" s="89"/>
      <c r="J34" s="16"/>
      <c r="K34" s="16"/>
      <c r="L34" s="16"/>
      <c r="M34" s="16"/>
      <c r="N34" s="70"/>
      <c r="O34" s="16"/>
      <c r="P34" s="16"/>
      <c r="Q34" s="16"/>
      <c r="AD34"/>
      <c r="AE34"/>
      <c r="AF34"/>
      <c r="AG34"/>
      <c r="AH34"/>
      <c r="AI34"/>
      <c r="AJ34"/>
      <c r="AK34"/>
      <c r="AL34"/>
      <c r="AM34"/>
      <c r="AN34"/>
      <c r="AO34"/>
      <c r="AP34"/>
      <c r="AQ34"/>
    </row>
    <row r="35" spans="1:43">
      <c r="A35" s="88" t="s">
        <v>130</v>
      </c>
      <c r="B35" s="16"/>
      <c r="C35" s="70"/>
      <c r="D35" s="16"/>
      <c r="E35" s="70"/>
      <c r="F35" s="16"/>
      <c r="G35" s="70"/>
      <c r="H35" s="89"/>
      <c r="I35" s="89"/>
      <c r="J35" s="16"/>
      <c r="K35" s="16"/>
      <c r="L35" s="16"/>
      <c r="M35" s="16"/>
      <c r="N35" s="70"/>
      <c r="O35" s="16"/>
      <c r="P35" s="16"/>
      <c r="Q35" s="16"/>
    </row>
    <row r="36" spans="1:43">
      <c r="A36" s="1" t="s">
        <v>131</v>
      </c>
      <c r="B36" s="16"/>
      <c r="C36" s="70"/>
      <c r="D36" s="16"/>
      <c r="E36" s="70"/>
      <c r="F36" s="16"/>
      <c r="G36" s="70"/>
      <c r="H36" s="89"/>
      <c r="I36" s="89"/>
      <c r="J36" s="16"/>
      <c r="K36" s="16"/>
      <c r="L36" s="16"/>
      <c r="M36" s="16"/>
      <c r="N36" s="70"/>
      <c r="O36" s="16"/>
      <c r="P36" s="16"/>
      <c r="Q36" s="16"/>
    </row>
    <row r="37" spans="1:43">
      <c r="A37" s="1" t="s">
        <v>185</v>
      </c>
      <c r="B37" s="16"/>
      <c r="C37" s="70"/>
      <c r="D37" s="16"/>
      <c r="E37" s="70"/>
      <c r="F37" s="16"/>
      <c r="G37" s="70"/>
      <c r="H37" s="89"/>
      <c r="I37" s="89"/>
      <c r="J37" s="16"/>
      <c r="K37" s="16"/>
      <c r="L37" s="16"/>
      <c r="M37" s="16"/>
      <c r="N37" s="70"/>
      <c r="O37" s="16"/>
      <c r="P37" s="16"/>
      <c r="Q37" s="16"/>
    </row>
    <row r="38" spans="1:43">
      <c r="A38" s="124" t="s">
        <v>191</v>
      </c>
      <c r="B38" s="1"/>
      <c r="C38" s="1"/>
      <c r="D38" s="1"/>
      <c r="E38" s="1"/>
      <c r="F38" s="1"/>
      <c r="G38" s="1"/>
      <c r="H38" s="1"/>
      <c r="I38" s="1"/>
      <c r="J38" s="1"/>
      <c r="K38" s="1"/>
      <c r="L38" s="1"/>
      <c r="M38" s="1"/>
      <c r="N38" s="1"/>
      <c r="O38" s="1"/>
      <c r="P38" s="1"/>
      <c r="Q38" s="1"/>
    </row>
    <row r="39" spans="1:43">
      <c r="A39" s="1" t="s">
        <v>339</v>
      </c>
      <c r="B39" s="1"/>
      <c r="C39" s="1"/>
      <c r="D39" s="1"/>
      <c r="E39" s="1"/>
      <c r="F39" s="1"/>
      <c r="G39" s="1"/>
      <c r="H39" s="1"/>
      <c r="I39" s="1"/>
      <c r="J39" s="1"/>
      <c r="K39" s="1"/>
      <c r="L39" s="1"/>
      <c r="M39" s="1"/>
      <c r="N39" s="1"/>
      <c r="O39" s="1"/>
      <c r="P39" s="1"/>
      <c r="Q39" s="1"/>
    </row>
    <row r="40" spans="1:43">
      <c r="A40" s="1" t="s">
        <v>135</v>
      </c>
      <c r="B40" s="1"/>
      <c r="C40" s="1"/>
      <c r="D40" s="1"/>
      <c r="E40" s="1"/>
      <c r="F40" s="1"/>
      <c r="G40" s="1"/>
      <c r="H40" s="1"/>
      <c r="I40" s="1"/>
      <c r="J40" s="1"/>
      <c r="K40" s="1"/>
      <c r="L40" s="1"/>
      <c r="M40" s="1"/>
      <c r="N40" s="1"/>
      <c r="O40" s="1"/>
      <c r="P40" s="1"/>
      <c r="Q40" s="1"/>
    </row>
    <row r="41" spans="1:43">
      <c r="A41" s="1" t="s">
        <v>389</v>
      </c>
      <c r="B41" s="18"/>
      <c r="C41" s="18"/>
      <c r="D41" s="18"/>
      <c r="E41" s="18"/>
      <c r="F41" s="18"/>
      <c r="G41" s="18"/>
      <c r="H41" s="18"/>
      <c r="I41" s="18"/>
      <c r="J41" s="18"/>
      <c r="K41" s="18"/>
      <c r="L41" s="18"/>
      <c r="M41" s="18"/>
      <c r="N41" s="18"/>
      <c r="O41" s="18"/>
      <c r="P41" s="18"/>
      <c r="Q41" s="18"/>
    </row>
    <row r="42" spans="1:43">
      <c r="A42" s="442" t="s">
        <v>340</v>
      </c>
    </row>
    <row r="43" spans="1:43">
      <c r="A43" s="1"/>
    </row>
    <row r="44" spans="1:43">
      <c r="A44" s="23" t="s">
        <v>106</v>
      </c>
    </row>
    <row r="47" spans="1:43">
      <c r="A47" s="1" t="s">
        <v>681</v>
      </c>
    </row>
    <row r="48" spans="1:43">
      <c r="A48" s="452" t="s">
        <v>679</v>
      </c>
    </row>
  </sheetData>
  <mergeCells count="15">
    <mergeCell ref="H9:I9"/>
    <mergeCell ref="H4:I4"/>
    <mergeCell ref="H5:I5"/>
    <mergeCell ref="H6:I6"/>
    <mergeCell ref="H7:I7"/>
    <mergeCell ref="H8:I8"/>
    <mergeCell ref="H16:I16"/>
    <mergeCell ref="H17:I17"/>
    <mergeCell ref="H18:I18"/>
    <mergeCell ref="H10:I10"/>
    <mergeCell ref="H11:I11"/>
    <mergeCell ref="H12:I12"/>
    <mergeCell ref="H13:I13"/>
    <mergeCell ref="H14:I14"/>
    <mergeCell ref="H15:I15"/>
  </mergeCells>
  <hyperlinks>
    <hyperlink ref="A48" location="Contents!A1" display="Link to Contents" xr:uid="{00000000-0004-0000-0D00-000000000000}"/>
  </hyperlinks>
  <pageMargins left="0.75" right="0.75" top="1" bottom="1" header="0.5" footer="0.5"/>
  <pageSetup paperSize="9" orientation="portrait" horizontalDpi="4294967292" verticalDpi="429496729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X47"/>
  <sheetViews>
    <sheetView showGridLines="0" zoomScale="120" zoomScaleNormal="120" zoomScalePageLayoutView="125" workbookViewId="0"/>
  </sheetViews>
  <sheetFormatPr defaultColWidth="8.85546875" defaultRowHeight="15"/>
  <cols>
    <col min="1" max="3" width="8.85546875" style="3"/>
    <col min="4" max="4" width="2.28515625" style="3" customWidth="1"/>
    <col min="5" max="6" width="8.85546875" style="3"/>
    <col min="7" max="7" width="2.28515625" style="3" customWidth="1"/>
    <col min="8" max="9" width="8.85546875" style="3"/>
    <col min="10" max="10" width="2.28515625" style="3" customWidth="1"/>
    <col min="11" max="12" width="8.85546875" style="3"/>
    <col min="13" max="13" width="2.28515625" style="3" customWidth="1"/>
    <col min="14" max="15" width="8.85546875" style="3"/>
    <col min="16" max="16" width="2.28515625" style="3" customWidth="1"/>
    <col min="17" max="18" width="8.85546875" style="3"/>
    <col min="19" max="19" width="2.28515625" style="3" customWidth="1"/>
    <col min="20" max="21" width="8.85546875" style="3"/>
    <col min="22" max="22" width="2.28515625" style="3" customWidth="1"/>
    <col min="23" max="24" width="8.85546875" style="3"/>
    <col min="25" max="25" width="2.28515625" style="3" customWidth="1"/>
    <col min="26" max="28" width="8.85546875" style="3"/>
    <col min="29" max="51" width="8.85546875" style="3" customWidth="1"/>
    <col min="52" max="16384" width="8.85546875" style="3"/>
  </cols>
  <sheetData>
    <row r="1" spans="1:50">
      <c r="A1" s="19" t="s">
        <v>668</v>
      </c>
      <c r="B1" s="19"/>
      <c r="C1" s="19"/>
      <c r="D1" s="25"/>
      <c r="E1" s="25"/>
      <c r="F1" s="25"/>
      <c r="G1" s="25"/>
      <c r="H1" s="19"/>
      <c r="I1" s="19"/>
      <c r="J1" s="19"/>
      <c r="K1" s="26"/>
      <c r="L1" s="26"/>
      <c r="M1" s="26"/>
      <c r="N1" s="26"/>
      <c r="O1" s="26"/>
      <c r="P1" s="26"/>
      <c r="Q1" s="26"/>
      <c r="R1" s="26"/>
      <c r="S1" s="26"/>
      <c r="T1" s="26"/>
      <c r="U1" s="26"/>
      <c r="V1" s="26"/>
      <c r="W1" s="26"/>
      <c r="X1" s="26"/>
      <c r="Y1" s="26"/>
      <c r="Z1" s="26"/>
      <c r="AA1" s="26"/>
    </row>
    <row r="2" spans="1:50">
      <c r="A2" s="19"/>
      <c r="B2" s="19"/>
      <c r="C2" s="19"/>
      <c r="D2" s="25"/>
      <c r="E2" s="25"/>
      <c r="F2" s="25"/>
      <c r="G2" s="25"/>
      <c r="H2" s="19"/>
      <c r="I2" s="19"/>
      <c r="J2" s="19"/>
      <c r="K2" s="26"/>
      <c r="L2" s="26"/>
      <c r="M2" s="26"/>
      <c r="N2" s="26"/>
      <c r="O2" s="26"/>
      <c r="P2" s="26"/>
      <c r="Q2" s="26"/>
      <c r="R2" s="26"/>
      <c r="S2" s="26"/>
      <c r="T2" s="26"/>
      <c r="U2" s="26"/>
      <c r="V2" s="26"/>
      <c r="W2" s="26"/>
      <c r="X2" s="26"/>
      <c r="Y2" s="26"/>
      <c r="Z2" s="26"/>
      <c r="AA2" s="26"/>
    </row>
    <row r="3" spans="1:50">
      <c r="A3" s="526" t="s">
        <v>3</v>
      </c>
      <c r="B3" s="518" t="s">
        <v>120</v>
      </c>
      <c r="C3" s="518"/>
      <c r="D3" s="84"/>
      <c r="E3" s="518" t="s">
        <v>121</v>
      </c>
      <c r="F3" s="518"/>
      <c r="G3" s="84"/>
      <c r="H3" s="518" t="s">
        <v>122</v>
      </c>
      <c r="I3" s="518"/>
      <c r="J3" s="84"/>
      <c r="K3" s="518" t="s">
        <v>127</v>
      </c>
      <c r="L3" s="518"/>
      <c r="M3" s="84"/>
      <c r="N3" s="518" t="s">
        <v>134</v>
      </c>
      <c r="O3" s="518"/>
      <c r="P3" s="59"/>
      <c r="Q3" s="518" t="s">
        <v>136</v>
      </c>
      <c r="R3" s="518"/>
      <c r="S3" s="59"/>
      <c r="T3" s="518" t="s">
        <v>124</v>
      </c>
      <c r="U3" s="518"/>
      <c r="V3" s="59"/>
      <c r="W3" s="518" t="s">
        <v>118</v>
      </c>
      <c r="X3" s="518"/>
      <c r="Y3" s="59"/>
      <c r="Z3" s="518" t="s">
        <v>119</v>
      </c>
      <c r="AA3" s="518"/>
    </row>
    <row r="4" spans="1:50">
      <c r="A4" s="527"/>
      <c r="B4" s="83" t="s">
        <v>84</v>
      </c>
      <c r="C4" s="83" t="s">
        <v>58</v>
      </c>
      <c r="D4" s="83"/>
      <c r="E4" s="83" t="s">
        <v>57</v>
      </c>
      <c r="F4" s="83" t="s">
        <v>58</v>
      </c>
      <c r="G4" s="83"/>
      <c r="H4" s="83" t="s">
        <v>57</v>
      </c>
      <c r="I4" s="83" t="s">
        <v>58</v>
      </c>
      <c r="J4" s="83"/>
      <c r="K4" s="83" t="s">
        <v>57</v>
      </c>
      <c r="L4" s="83" t="s">
        <v>58</v>
      </c>
      <c r="M4" s="83"/>
      <c r="N4" s="83" t="s">
        <v>57</v>
      </c>
      <c r="O4" s="83" t="s">
        <v>58</v>
      </c>
      <c r="P4" s="83"/>
      <c r="Q4" s="83" t="s">
        <v>57</v>
      </c>
      <c r="R4" s="83" t="s">
        <v>58</v>
      </c>
      <c r="S4" s="83"/>
      <c r="T4" s="83" t="s">
        <v>57</v>
      </c>
      <c r="U4" s="83" t="s">
        <v>58</v>
      </c>
      <c r="V4" s="83"/>
      <c r="W4" s="83" t="s">
        <v>57</v>
      </c>
      <c r="X4" s="83" t="s">
        <v>58</v>
      </c>
      <c r="Y4" s="83"/>
      <c r="Z4" s="83" t="s">
        <v>57</v>
      </c>
      <c r="AA4" s="83" t="s">
        <v>58</v>
      </c>
      <c r="AD4"/>
      <c r="AE4"/>
      <c r="AF4"/>
      <c r="AG4"/>
      <c r="AH4"/>
      <c r="AI4"/>
      <c r="AJ4"/>
      <c r="AK4"/>
      <c r="AL4"/>
      <c r="AM4"/>
      <c r="AN4"/>
      <c r="AO4"/>
      <c r="AP4"/>
      <c r="AQ4"/>
      <c r="AR4"/>
      <c r="AS4"/>
      <c r="AT4"/>
      <c r="AU4"/>
      <c r="AV4"/>
      <c r="AW4"/>
      <c r="AX4"/>
    </row>
    <row r="5" spans="1:50">
      <c r="A5" s="4">
        <v>1990</v>
      </c>
      <c r="B5" s="70">
        <v>29.481830596923828</v>
      </c>
      <c r="C5" s="70">
        <v>70.518173217773438</v>
      </c>
      <c r="D5" s="38"/>
      <c r="E5" s="70">
        <v>47.670330047607422</v>
      </c>
      <c r="F5" s="70">
        <v>52.329666137695313</v>
      </c>
      <c r="G5" s="38"/>
      <c r="H5" s="70">
        <v>35.110359191894531</v>
      </c>
      <c r="I5" s="70">
        <v>64.889633178710938</v>
      </c>
      <c r="J5" s="70"/>
      <c r="K5" s="535">
        <v>72.195991516113281</v>
      </c>
      <c r="L5" s="535"/>
      <c r="M5" s="90"/>
      <c r="N5" s="535">
        <v>27.804008483886719</v>
      </c>
      <c r="O5" s="535"/>
      <c r="P5" s="38"/>
      <c r="Q5" s="70">
        <v>41.608474731445313</v>
      </c>
      <c r="R5" s="70">
        <v>58.391529083251953</v>
      </c>
      <c r="S5" s="38"/>
      <c r="T5" s="70">
        <v>43.156650543212891</v>
      </c>
      <c r="U5" s="70">
        <v>56.843345642089844</v>
      </c>
      <c r="V5" s="38"/>
      <c r="W5" s="70">
        <v>56.117206573486328</v>
      </c>
      <c r="X5" s="70">
        <v>43.882797241210938</v>
      </c>
      <c r="Y5" s="70"/>
      <c r="Z5" s="70">
        <v>40.758163452148438</v>
      </c>
      <c r="AA5" s="70">
        <v>59.241832733154297</v>
      </c>
      <c r="AD5"/>
      <c r="AE5"/>
      <c r="AF5"/>
      <c r="AG5"/>
      <c r="AH5"/>
      <c r="AI5"/>
      <c r="AJ5"/>
      <c r="AK5"/>
      <c r="AL5"/>
      <c r="AM5"/>
      <c r="AN5"/>
      <c r="AO5"/>
      <c r="AP5"/>
      <c r="AQ5"/>
      <c r="AR5"/>
      <c r="AS5"/>
      <c r="AT5"/>
      <c r="AU5"/>
      <c r="AV5"/>
      <c r="AW5"/>
      <c r="AX5"/>
    </row>
    <row r="6" spans="1:50">
      <c r="A6" s="4">
        <v>1991</v>
      </c>
      <c r="B6" s="70">
        <v>28.895709991455078</v>
      </c>
      <c r="C6" s="70">
        <v>71.104286193847656</v>
      </c>
      <c r="D6" s="38"/>
      <c r="E6" s="70">
        <v>46.666343688964844</v>
      </c>
      <c r="F6" s="70">
        <v>53.333656311035156</v>
      </c>
      <c r="G6" s="38"/>
      <c r="H6" s="70">
        <v>33.114707946777344</v>
      </c>
      <c r="I6" s="70">
        <v>66.885292053222656</v>
      </c>
      <c r="J6" s="70"/>
      <c r="K6" s="535">
        <v>69.665328979492188</v>
      </c>
      <c r="L6" s="535"/>
      <c r="M6" s="90"/>
      <c r="N6" s="535">
        <v>30.334671020507813</v>
      </c>
      <c r="O6" s="535"/>
      <c r="P6" s="38"/>
      <c r="Q6" s="70">
        <v>38.368587493896484</v>
      </c>
      <c r="R6" s="70">
        <v>61.631412506103516</v>
      </c>
      <c r="S6" s="38"/>
      <c r="T6" s="70">
        <v>40.463508605957031</v>
      </c>
      <c r="U6" s="70">
        <v>59.536491394042969</v>
      </c>
      <c r="V6" s="38"/>
      <c r="W6" s="70">
        <v>53.615196228027344</v>
      </c>
      <c r="X6" s="70">
        <v>46.384807586669922</v>
      </c>
      <c r="Y6" s="70"/>
      <c r="Z6" s="70">
        <v>37.495761871337891</v>
      </c>
      <c r="AA6" s="70">
        <v>62.504234313964844</v>
      </c>
      <c r="AD6"/>
      <c r="AE6"/>
      <c r="AF6"/>
      <c r="AG6"/>
      <c r="AH6"/>
      <c r="AI6"/>
      <c r="AJ6"/>
      <c r="AK6"/>
      <c r="AL6"/>
      <c r="AM6"/>
      <c r="AN6"/>
      <c r="AO6"/>
      <c r="AP6"/>
      <c r="AQ6"/>
      <c r="AR6"/>
      <c r="AS6"/>
      <c r="AT6"/>
      <c r="AU6"/>
      <c r="AV6"/>
      <c r="AW6"/>
      <c r="AX6"/>
    </row>
    <row r="7" spans="1:50">
      <c r="A7" s="4">
        <v>1992</v>
      </c>
      <c r="B7" s="70">
        <v>30.351978302001953</v>
      </c>
      <c r="C7" s="70">
        <v>69.648025512695313</v>
      </c>
      <c r="D7" s="38"/>
      <c r="E7" s="70">
        <v>47.534885406494141</v>
      </c>
      <c r="F7" s="70">
        <v>52.465122222900391</v>
      </c>
      <c r="G7" s="38"/>
      <c r="H7" s="70">
        <v>33.401519775390625</v>
      </c>
      <c r="I7" s="70">
        <v>66.598472595214844</v>
      </c>
      <c r="J7" s="70"/>
      <c r="K7" s="535">
        <v>69.141242980957031</v>
      </c>
      <c r="L7" s="535"/>
      <c r="M7" s="90"/>
      <c r="N7" s="535">
        <v>30.858760833740234</v>
      </c>
      <c r="O7" s="535"/>
      <c r="P7" s="38"/>
      <c r="Q7" s="70">
        <v>38.073032379150391</v>
      </c>
      <c r="R7" s="70">
        <v>61.926963806152344</v>
      </c>
      <c r="S7" s="38"/>
      <c r="T7" s="70">
        <v>40.841098785400391</v>
      </c>
      <c r="U7" s="70">
        <v>59.158901214599609</v>
      </c>
      <c r="V7" s="38"/>
      <c r="W7" s="70">
        <v>53.939407348632813</v>
      </c>
      <c r="X7" s="70">
        <v>46.060592651367188</v>
      </c>
      <c r="Y7" s="70"/>
      <c r="Z7" s="70">
        <v>37.174114227294922</v>
      </c>
      <c r="AA7" s="70">
        <v>62.825889587402344</v>
      </c>
      <c r="AD7"/>
      <c r="AE7"/>
      <c r="AF7"/>
      <c r="AG7"/>
      <c r="AH7"/>
      <c r="AI7"/>
      <c r="AJ7"/>
      <c r="AK7"/>
      <c r="AL7"/>
      <c r="AM7"/>
      <c r="AN7"/>
      <c r="AO7"/>
      <c r="AP7"/>
      <c r="AQ7"/>
      <c r="AR7"/>
      <c r="AS7"/>
      <c r="AT7"/>
      <c r="AU7"/>
      <c r="AV7"/>
      <c r="AW7"/>
      <c r="AX7"/>
    </row>
    <row r="8" spans="1:50">
      <c r="A8" s="4">
        <v>1993</v>
      </c>
      <c r="B8" s="70">
        <v>31.531545639038086</v>
      </c>
      <c r="C8" s="70">
        <v>68.468452453613281</v>
      </c>
      <c r="D8" s="38"/>
      <c r="E8" s="70">
        <v>46.859062194824219</v>
      </c>
      <c r="F8" s="70">
        <v>53.140937805175781</v>
      </c>
      <c r="G8" s="38"/>
      <c r="H8" s="70">
        <v>35.017879486083984</v>
      </c>
      <c r="I8" s="70">
        <v>64.98211669921875</v>
      </c>
      <c r="J8" s="70"/>
      <c r="K8" s="535">
        <v>71.648399353027344</v>
      </c>
      <c r="L8" s="535"/>
      <c r="M8" s="90"/>
      <c r="N8" s="535">
        <v>28.351598739624023</v>
      </c>
      <c r="O8" s="535"/>
      <c r="P8" s="38"/>
      <c r="Q8" s="70">
        <v>38.532573699951172</v>
      </c>
      <c r="R8" s="70">
        <v>61.467422485351563</v>
      </c>
      <c r="S8" s="38"/>
      <c r="T8" s="70">
        <v>42.092922210693359</v>
      </c>
      <c r="U8" s="70">
        <v>57.907077789306641</v>
      </c>
      <c r="V8" s="38"/>
      <c r="W8" s="70">
        <v>55.788059234619141</v>
      </c>
      <c r="X8" s="70">
        <v>44.211936950683594</v>
      </c>
      <c r="Y8" s="70"/>
      <c r="Z8" s="70">
        <v>38.141510009765625</v>
      </c>
      <c r="AA8" s="70">
        <v>61.858493804931641</v>
      </c>
      <c r="AD8"/>
      <c r="AE8"/>
      <c r="AF8"/>
      <c r="AG8"/>
      <c r="AH8"/>
      <c r="AI8"/>
      <c r="AJ8"/>
      <c r="AK8"/>
      <c r="AL8"/>
      <c r="AM8"/>
      <c r="AN8"/>
      <c r="AO8"/>
      <c r="AP8"/>
      <c r="AQ8"/>
      <c r="AR8"/>
      <c r="AS8"/>
      <c r="AT8"/>
      <c r="AU8"/>
      <c r="AV8"/>
      <c r="AW8"/>
      <c r="AX8"/>
    </row>
    <row r="9" spans="1:50">
      <c r="A9" s="4">
        <v>1994</v>
      </c>
      <c r="B9" s="70">
        <v>30.117132186889648</v>
      </c>
      <c r="C9" s="70">
        <v>69.882865905761719</v>
      </c>
      <c r="D9" s="38"/>
      <c r="E9" s="70">
        <v>47.73260498046875</v>
      </c>
      <c r="F9" s="70">
        <v>52.26739501953125</v>
      </c>
      <c r="G9" s="38"/>
      <c r="H9" s="70">
        <v>36.002174377441406</v>
      </c>
      <c r="I9" s="70">
        <v>63.997821807861328</v>
      </c>
      <c r="J9" s="70"/>
      <c r="K9" s="535">
        <v>69.600975036621094</v>
      </c>
      <c r="L9" s="535"/>
      <c r="M9" s="90"/>
      <c r="N9" s="535">
        <v>30.399023056030273</v>
      </c>
      <c r="O9" s="535"/>
      <c r="P9" s="38"/>
      <c r="Q9" s="70">
        <v>40.662490844726563</v>
      </c>
      <c r="R9" s="70">
        <v>59.337512969970703</v>
      </c>
      <c r="S9" s="38"/>
      <c r="T9" s="70">
        <v>44.652492523193359</v>
      </c>
      <c r="U9" s="70">
        <v>55.347507476806641</v>
      </c>
      <c r="V9" s="38"/>
      <c r="W9" s="70">
        <v>58.240753173828125</v>
      </c>
      <c r="X9" s="70">
        <v>41.759246826171875</v>
      </c>
      <c r="Y9" s="70"/>
      <c r="Z9" s="70">
        <v>40.051445007324219</v>
      </c>
      <c r="AA9" s="70">
        <v>59.948554992675781</v>
      </c>
      <c r="AD9"/>
      <c r="AE9"/>
      <c r="AF9"/>
      <c r="AG9"/>
      <c r="AH9"/>
      <c r="AI9"/>
      <c r="AJ9"/>
      <c r="AK9"/>
      <c r="AL9"/>
      <c r="AM9"/>
      <c r="AN9"/>
      <c r="AO9"/>
      <c r="AP9"/>
      <c r="AQ9"/>
      <c r="AR9"/>
      <c r="AS9"/>
      <c r="AT9"/>
      <c r="AU9"/>
      <c r="AV9"/>
      <c r="AW9"/>
      <c r="AX9"/>
    </row>
    <row r="10" spans="1:50">
      <c r="A10" s="4">
        <v>1995</v>
      </c>
      <c r="B10" s="70">
        <v>30.289590835571289</v>
      </c>
      <c r="C10" s="70">
        <v>69.710403442382813</v>
      </c>
      <c r="D10" s="38"/>
      <c r="E10" s="70">
        <v>48.085319519042969</v>
      </c>
      <c r="F10" s="70">
        <v>51.914680480957031</v>
      </c>
      <c r="G10" s="38"/>
      <c r="H10" s="70">
        <v>34.666355133056641</v>
      </c>
      <c r="I10" s="70">
        <v>65.333648681640625</v>
      </c>
      <c r="J10" s="70"/>
      <c r="K10" s="535">
        <v>69.903572082519531</v>
      </c>
      <c r="L10" s="535"/>
      <c r="M10" s="90"/>
      <c r="N10" s="535">
        <v>30.096426010131836</v>
      </c>
      <c r="O10" s="535"/>
      <c r="P10" s="38"/>
      <c r="Q10" s="70">
        <v>40.010711669921875</v>
      </c>
      <c r="R10" s="70">
        <v>59.989292144775391</v>
      </c>
      <c r="S10" s="38"/>
      <c r="T10" s="70">
        <v>44.596549987792969</v>
      </c>
      <c r="U10" s="70">
        <v>55.403450012207031</v>
      </c>
      <c r="V10" s="38"/>
      <c r="W10" s="70">
        <v>56.409008026123047</v>
      </c>
      <c r="X10" s="70">
        <v>43.590991973876953</v>
      </c>
      <c r="Y10" s="70"/>
      <c r="Z10" s="70">
        <v>41.673435211181641</v>
      </c>
      <c r="AA10" s="70">
        <v>58.326568603515625</v>
      </c>
      <c r="AD10"/>
      <c r="AE10"/>
      <c r="AF10"/>
      <c r="AG10"/>
      <c r="AH10"/>
      <c r="AI10"/>
      <c r="AJ10"/>
      <c r="AK10"/>
      <c r="AL10"/>
      <c r="AM10"/>
      <c r="AN10"/>
      <c r="AO10"/>
      <c r="AP10"/>
      <c r="AQ10"/>
      <c r="AR10"/>
      <c r="AS10"/>
      <c r="AT10"/>
      <c r="AU10"/>
      <c r="AV10"/>
      <c r="AW10"/>
      <c r="AX10"/>
    </row>
    <row r="11" spans="1:50">
      <c r="A11" s="4">
        <v>1996</v>
      </c>
      <c r="B11" s="70">
        <v>29.190151214599609</v>
      </c>
      <c r="C11" s="70">
        <v>70.809844970703125</v>
      </c>
      <c r="D11" s="38"/>
      <c r="E11" s="70">
        <v>46.405780792236328</v>
      </c>
      <c r="F11" s="70">
        <v>53.594223022460938</v>
      </c>
      <c r="G11" s="38"/>
      <c r="H11" s="70">
        <v>35.208850860595703</v>
      </c>
      <c r="I11" s="70">
        <v>64.791152954101563</v>
      </c>
      <c r="J11" s="70"/>
      <c r="K11" s="535">
        <v>67.770057678222656</v>
      </c>
      <c r="L11" s="535"/>
      <c r="M11" s="90"/>
      <c r="N11" s="535">
        <v>32.229946136474609</v>
      </c>
      <c r="O11" s="535"/>
      <c r="P11" s="38"/>
      <c r="Q11" s="70">
        <v>37.466629028320313</v>
      </c>
      <c r="R11" s="70">
        <v>62.533367156982422</v>
      </c>
      <c r="S11" s="38"/>
      <c r="T11" s="70">
        <v>42.29345703125</v>
      </c>
      <c r="U11" s="70">
        <v>57.70654296875</v>
      </c>
      <c r="V11" s="38"/>
      <c r="W11" s="70">
        <v>55.550926208496094</v>
      </c>
      <c r="X11" s="70">
        <v>44.449069976806641</v>
      </c>
      <c r="Y11" s="70"/>
      <c r="Z11" s="70">
        <v>40.436275482177734</v>
      </c>
      <c r="AA11" s="70">
        <v>59.563724517822266</v>
      </c>
      <c r="AD11"/>
      <c r="AE11"/>
      <c r="AF11"/>
      <c r="AG11"/>
      <c r="AH11"/>
      <c r="AI11"/>
      <c r="AJ11"/>
      <c r="AK11"/>
      <c r="AL11"/>
      <c r="AM11"/>
      <c r="AN11"/>
      <c r="AO11"/>
      <c r="AP11"/>
      <c r="AQ11"/>
      <c r="AR11"/>
      <c r="AS11"/>
      <c r="AT11"/>
      <c r="AU11"/>
      <c r="AV11"/>
      <c r="AW11"/>
      <c r="AX11"/>
    </row>
    <row r="12" spans="1:50">
      <c r="A12" s="4">
        <v>1997</v>
      </c>
      <c r="B12" s="70">
        <v>28.228271484375</v>
      </c>
      <c r="C12" s="70">
        <v>71.771728515625</v>
      </c>
      <c r="D12" s="38"/>
      <c r="E12" s="70">
        <v>45.880382537841797</v>
      </c>
      <c r="F12" s="70">
        <v>54.119617462158203</v>
      </c>
      <c r="G12" s="38"/>
      <c r="H12" s="70">
        <v>36.368873596191406</v>
      </c>
      <c r="I12" s="70">
        <v>63.631126403808594</v>
      </c>
      <c r="J12" s="70"/>
      <c r="K12" s="535">
        <v>66.642341613769531</v>
      </c>
      <c r="L12" s="535"/>
      <c r="M12" s="90"/>
      <c r="N12" s="535">
        <v>33.357662200927734</v>
      </c>
      <c r="O12" s="535"/>
      <c r="P12" s="38"/>
      <c r="Q12" s="70">
        <v>39.552227020263672</v>
      </c>
      <c r="R12" s="70">
        <v>60.447772979736328</v>
      </c>
      <c r="S12" s="38"/>
      <c r="T12" s="70">
        <v>41.128120422363281</v>
      </c>
      <c r="U12" s="70">
        <v>58.871879577636719</v>
      </c>
      <c r="V12" s="38"/>
      <c r="W12" s="70">
        <v>53.862537384033203</v>
      </c>
      <c r="X12" s="70">
        <v>46.137462615966797</v>
      </c>
      <c r="Y12" s="70"/>
      <c r="Z12" s="70">
        <v>40.541477203369141</v>
      </c>
      <c r="AA12" s="70">
        <v>59.458522796630859</v>
      </c>
      <c r="AD12"/>
      <c r="AE12"/>
      <c r="AF12"/>
      <c r="AG12"/>
      <c r="AH12"/>
      <c r="AI12"/>
      <c r="AJ12"/>
      <c r="AK12"/>
      <c r="AL12"/>
      <c r="AM12"/>
      <c r="AN12"/>
      <c r="AO12"/>
      <c r="AP12"/>
      <c r="AQ12"/>
      <c r="AR12"/>
      <c r="AS12"/>
      <c r="AT12"/>
      <c r="AU12"/>
      <c r="AV12"/>
      <c r="AW12"/>
      <c r="AX12"/>
    </row>
    <row r="13" spans="1:50">
      <c r="A13" s="4">
        <v>1998</v>
      </c>
      <c r="B13" s="70">
        <v>29.134273529052734</v>
      </c>
      <c r="C13" s="70">
        <v>70.865730285644531</v>
      </c>
      <c r="D13" s="38"/>
      <c r="E13" s="70">
        <v>47.360504150390625</v>
      </c>
      <c r="F13" s="70">
        <v>52.639495849609375</v>
      </c>
      <c r="G13" s="38"/>
      <c r="H13" s="70">
        <v>36.138877868652344</v>
      </c>
      <c r="I13" s="70">
        <v>63.861125946044922</v>
      </c>
      <c r="J13" s="70"/>
      <c r="K13" s="535">
        <v>68.454681396484375</v>
      </c>
      <c r="L13" s="535"/>
      <c r="M13" s="90"/>
      <c r="N13" s="535">
        <v>31.545314788818359</v>
      </c>
      <c r="O13" s="535"/>
      <c r="P13" s="38"/>
      <c r="Q13" s="70">
        <v>39.162616729736328</v>
      </c>
      <c r="R13" s="70">
        <v>60.837387084960938</v>
      </c>
      <c r="S13" s="38"/>
      <c r="T13" s="70">
        <v>47.202770233154297</v>
      </c>
      <c r="U13" s="70">
        <v>52.797229766845703</v>
      </c>
      <c r="V13" s="38"/>
      <c r="W13" s="70">
        <v>57.850528717041016</v>
      </c>
      <c r="X13" s="70">
        <v>42.149471282958984</v>
      </c>
      <c r="Y13" s="70"/>
      <c r="Z13" s="70">
        <v>41.795742034912109</v>
      </c>
      <c r="AA13" s="70">
        <v>58.204257965087891</v>
      </c>
      <c r="AD13"/>
      <c r="AE13"/>
      <c r="AF13"/>
      <c r="AG13"/>
      <c r="AH13"/>
      <c r="AI13"/>
      <c r="AJ13"/>
      <c r="AK13"/>
      <c r="AL13"/>
      <c r="AM13"/>
      <c r="AN13"/>
      <c r="AO13"/>
      <c r="AP13"/>
      <c r="AQ13"/>
      <c r="AR13"/>
      <c r="AS13"/>
      <c r="AT13"/>
      <c r="AU13"/>
      <c r="AV13"/>
      <c r="AW13"/>
      <c r="AX13"/>
    </row>
    <row r="14" spans="1:50">
      <c r="A14" s="6">
        <v>1999</v>
      </c>
      <c r="B14" s="70">
        <v>27.520223617553711</v>
      </c>
      <c r="C14" s="70">
        <v>72.479774475097656</v>
      </c>
      <c r="D14" s="38"/>
      <c r="E14" s="70">
        <v>47.096282958984375</v>
      </c>
      <c r="F14" s="70">
        <v>52.903713226318359</v>
      </c>
      <c r="G14" s="38"/>
      <c r="H14" s="70">
        <v>35.5985107421875</v>
      </c>
      <c r="I14" s="70">
        <v>64.4014892578125</v>
      </c>
      <c r="J14" s="70"/>
      <c r="K14" s="535">
        <v>65.135284423828125</v>
      </c>
      <c r="L14" s="535"/>
      <c r="M14" s="90"/>
      <c r="N14" s="535">
        <v>34.864711761474609</v>
      </c>
      <c r="O14" s="535"/>
      <c r="P14" s="38"/>
      <c r="Q14" s="70">
        <v>39.690334320068359</v>
      </c>
      <c r="R14" s="70">
        <v>60.309669494628906</v>
      </c>
      <c r="S14" s="38"/>
      <c r="T14" s="70">
        <v>45.515335083007813</v>
      </c>
      <c r="U14" s="70">
        <v>54.484664916992188</v>
      </c>
      <c r="V14" s="38"/>
      <c r="W14" s="70">
        <v>56.389225006103516</v>
      </c>
      <c r="X14" s="70">
        <v>43.61077880859375</v>
      </c>
      <c r="Y14" s="70"/>
      <c r="Z14" s="70">
        <v>41.427886962890625</v>
      </c>
      <c r="AA14" s="70">
        <v>58.572113037109375</v>
      </c>
      <c r="AD14"/>
      <c r="AE14"/>
      <c r="AF14"/>
      <c r="AG14"/>
      <c r="AH14"/>
      <c r="AI14"/>
      <c r="AJ14"/>
      <c r="AK14"/>
      <c r="AL14"/>
      <c r="AM14"/>
      <c r="AN14"/>
      <c r="AO14"/>
      <c r="AP14"/>
      <c r="AQ14"/>
      <c r="AR14"/>
      <c r="AS14"/>
      <c r="AT14"/>
      <c r="AU14"/>
      <c r="AV14"/>
      <c r="AW14"/>
      <c r="AX14"/>
    </row>
    <row r="15" spans="1:50">
      <c r="A15" s="4">
        <v>2000</v>
      </c>
      <c r="B15" s="70">
        <v>29.266624450683594</v>
      </c>
      <c r="C15" s="70">
        <v>70.733375549316406</v>
      </c>
      <c r="D15" s="38"/>
      <c r="E15" s="70">
        <v>49.431770324707031</v>
      </c>
      <c r="F15" s="70">
        <v>50.568225860595703</v>
      </c>
      <c r="G15" s="38"/>
      <c r="H15" s="70">
        <v>36.53350830078125</v>
      </c>
      <c r="I15" s="70">
        <v>63.466487884521484</v>
      </c>
      <c r="J15" s="70"/>
      <c r="K15" s="535">
        <v>67.428352355957031</v>
      </c>
      <c r="L15" s="535"/>
      <c r="M15" s="90"/>
      <c r="N15" s="535">
        <v>32.571651458740234</v>
      </c>
      <c r="O15" s="535"/>
      <c r="P15" s="38"/>
      <c r="Q15" s="70">
        <v>42.720767974853516</v>
      </c>
      <c r="R15" s="70">
        <v>57.279232025146484</v>
      </c>
      <c r="S15" s="38"/>
      <c r="T15" s="70">
        <v>49.851634979248047</v>
      </c>
      <c r="U15" s="70">
        <v>50.148361206054688</v>
      </c>
      <c r="V15" s="38"/>
      <c r="W15" s="70">
        <v>58.967868804931641</v>
      </c>
      <c r="X15" s="70">
        <v>41.032131195068359</v>
      </c>
      <c r="Y15" s="70"/>
      <c r="Z15" s="70">
        <v>43.535514831542969</v>
      </c>
      <c r="AA15" s="70">
        <v>56.464492797851563</v>
      </c>
      <c r="AD15"/>
      <c r="AE15"/>
      <c r="AF15"/>
      <c r="AG15"/>
      <c r="AH15"/>
      <c r="AI15"/>
      <c r="AJ15"/>
      <c r="AK15"/>
      <c r="AL15"/>
      <c r="AM15"/>
      <c r="AN15"/>
      <c r="AO15"/>
      <c r="AP15"/>
      <c r="AQ15"/>
      <c r="AR15"/>
      <c r="AS15"/>
      <c r="AT15"/>
      <c r="AU15"/>
      <c r="AV15"/>
      <c r="AW15"/>
      <c r="AX15"/>
    </row>
    <row r="16" spans="1:50">
      <c r="A16" s="4">
        <v>2001</v>
      </c>
      <c r="B16" s="70">
        <v>27.597860336303711</v>
      </c>
      <c r="C16" s="70">
        <v>72.402145385742188</v>
      </c>
      <c r="D16" s="38"/>
      <c r="E16" s="70">
        <v>48.88214111328125</v>
      </c>
      <c r="F16" s="70">
        <v>51.117851257324219</v>
      </c>
      <c r="G16" s="38"/>
      <c r="H16" s="70">
        <v>34.913223266601563</v>
      </c>
      <c r="I16" s="70">
        <v>65.086776733398438</v>
      </c>
      <c r="J16" s="70"/>
      <c r="K16" s="535">
        <v>64.84130859375</v>
      </c>
      <c r="L16" s="535"/>
      <c r="M16" s="90"/>
      <c r="N16" s="535">
        <v>35.158695220947266</v>
      </c>
      <c r="O16" s="535"/>
      <c r="P16" s="38"/>
      <c r="Q16" s="70">
        <v>40.529155731201172</v>
      </c>
      <c r="R16" s="70">
        <v>59.470844268798828</v>
      </c>
      <c r="S16" s="38"/>
      <c r="T16" s="70">
        <v>48.785236358642578</v>
      </c>
      <c r="U16" s="70">
        <v>51.214763641357422</v>
      </c>
      <c r="V16" s="38"/>
      <c r="W16" s="70">
        <v>58.928840637207031</v>
      </c>
      <c r="X16" s="70">
        <v>41.071155548095703</v>
      </c>
      <c r="Y16" s="70"/>
      <c r="Z16" s="70">
        <v>42.489116668701172</v>
      </c>
      <c r="AA16" s="70">
        <v>57.510890960693359</v>
      </c>
      <c r="AD16"/>
      <c r="AE16"/>
      <c r="AF16"/>
      <c r="AG16"/>
      <c r="AH16"/>
      <c r="AI16"/>
      <c r="AJ16"/>
      <c r="AK16"/>
      <c r="AL16"/>
      <c r="AM16"/>
      <c r="AN16"/>
      <c r="AO16"/>
      <c r="AP16"/>
      <c r="AQ16"/>
      <c r="AR16"/>
      <c r="AS16"/>
      <c r="AT16"/>
      <c r="AU16"/>
      <c r="AV16"/>
      <c r="AW16"/>
      <c r="AX16"/>
    </row>
    <row r="17" spans="1:50">
      <c r="A17" s="4">
        <v>2002</v>
      </c>
      <c r="B17" s="70">
        <v>26.754659652709961</v>
      </c>
      <c r="C17" s="70">
        <v>73.245338439941406</v>
      </c>
      <c r="D17" s="38"/>
      <c r="E17" s="70">
        <v>49.291980743408203</v>
      </c>
      <c r="F17" s="70">
        <v>50.708015441894531</v>
      </c>
      <c r="G17" s="38"/>
      <c r="H17" s="70">
        <v>35.140396118164063</v>
      </c>
      <c r="I17" s="70">
        <v>64.859603881835938</v>
      </c>
      <c r="J17" s="70"/>
      <c r="K17" s="535">
        <v>64.3280029296875</v>
      </c>
      <c r="L17" s="535"/>
      <c r="M17" s="90"/>
      <c r="N17" s="535">
        <v>35.6719970703125</v>
      </c>
      <c r="O17" s="535"/>
      <c r="P17" s="38"/>
      <c r="Q17" s="70">
        <v>40.916851043701172</v>
      </c>
      <c r="R17" s="70">
        <v>59.083152770996094</v>
      </c>
      <c r="S17" s="38"/>
      <c r="T17" s="70">
        <v>48.305797576904297</v>
      </c>
      <c r="U17" s="70">
        <v>51.694202423095703</v>
      </c>
      <c r="V17" s="38"/>
      <c r="W17" s="70">
        <v>61.967571258544922</v>
      </c>
      <c r="X17" s="70">
        <v>38.032428741455078</v>
      </c>
      <c r="Y17" s="70"/>
      <c r="Z17" s="70">
        <v>42.494529724121094</v>
      </c>
      <c r="AA17" s="70">
        <v>57.505466461181641</v>
      </c>
      <c r="AD17"/>
      <c r="AE17"/>
      <c r="AF17"/>
      <c r="AG17"/>
      <c r="AH17"/>
      <c r="AI17"/>
      <c r="AJ17"/>
      <c r="AK17"/>
      <c r="AL17"/>
      <c r="AM17"/>
      <c r="AN17"/>
      <c r="AO17"/>
      <c r="AP17"/>
      <c r="AQ17"/>
      <c r="AR17"/>
      <c r="AS17"/>
      <c r="AT17"/>
      <c r="AU17"/>
      <c r="AV17"/>
      <c r="AW17"/>
      <c r="AX17"/>
    </row>
    <row r="18" spans="1:50">
      <c r="A18" s="4">
        <v>2003</v>
      </c>
      <c r="B18" s="70">
        <v>24.652711868286133</v>
      </c>
      <c r="C18" s="70">
        <v>75.347282409667969</v>
      </c>
      <c r="D18" s="38"/>
      <c r="E18" s="70">
        <v>49.679553985595703</v>
      </c>
      <c r="F18" s="70">
        <v>50.320446014404297</v>
      </c>
      <c r="G18" s="38"/>
      <c r="H18" s="70">
        <v>33.698585510253906</v>
      </c>
      <c r="I18" s="70">
        <v>66.301414489746094</v>
      </c>
      <c r="J18" s="70"/>
      <c r="K18" s="535">
        <v>60.843978881835938</v>
      </c>
      <c r="L18" s="535"/>
      <c r="M18" s="90"/>
      <c r="N18" s="535">
        <v>39.156017303466797</v>
      </c>
      <c r="O18" s="535"/>
      <c r="P18" s="38"/>
      <c r="Q18" s="70">
        <v>38.11566162109375</v>
      </c>
      <c r="R18" s="70">
        <v>61.88433837890625</v>
      </c>
      <c r="S18" s="38"/>
      <c r="T18" s="70">
        <v>46.680877685546875</v>
      </c>
      <c r="U18" s="70">
        <v>53.319122314453125</v>
      </c>
      <c r="V18" s="38"/>
      <c r="W18" s="70">
        <v>61.283161163330078</v>
      </c>
      <c r="X18" s="70">
        <v>38.716842651367188</v>
      </c>
      <c r="Y18" s="70"/>
      <c r="Z18" s="70">
        <v>44.309871673583984</v>
      </c>
      <c r="AA18" s="70">
        <v>55.69012451171875</v>
      </c>
      <c r="AD18"/>
      <c r="AE18"/>
      <c r="AF18"/>
      <c r="AG18"/>
      <c r="AH18"/>
      <c r="AI18"/>
      <c r="AJ18"/>
      <c r="AK18"/>
      <c r="AL18"/>
      <c r="AM18"/>
      <c r="AN18"/>
      <c r="AO18"/>
      <c r="AP18"/>
      <c r="AQ18"/>
      <c r="AR18"/>
      <c r="AS18"/>
      <c r="AT18"/>
      <c r="AU18"/>
      <c r="AV18"/>
      <c r="AW18"/>
      <c r="AX18"/>
    </row>
    <row r="19" spans="1:50">
      <c r="A19" s="4">
        <v>2004</v>
      </c>
      <c r="B19" s="70">
        <v>29.891286849975586</v>
      </c>
      <c r="C19" s="70">
        <v>70.108711242675781</v>
      </c>
      <c r="D19" s="38"/>
      <c r="E19" s="70">
        <v>47.292606353759766</v>
      </c>
      <c r="F19" s="70">
        <v>52.707393646240234</v>
      </c>
      <c r="G19" s="38"/>
      <c r="H19" s="70">
        <v>32.048946380615234</v>
      </c>
      <c r="I19" s="70">
        <v>67.951057434082031</v>
      </c>
      <c r="J19" s="70"/>
      <c r="K19" s="535">
        <v>59.215534210205078</v>
      </c>
      <c r="L19" s="535"/>
      <c r="M19" s="90"/>
      <c r="N19" s="535">
        <v>40.784461975097656</v>
      </c>
      <c r="O19" s="535"/>
      <c r="P19" s="38"/>
      <c r="Q19" s="70">
        <v>39.583423614501953</v>
      </c>
      <c r="R19" s="70">
        <v>60.416576385498047</v>
      </c>
      <c r="S19" s="38"/>
      <c r="T19" s="70">
        <v>48.912239074707031</v>
      </c>
      <c r="U19" s="70">
        <v>51.087760925292969</v>
      </c>
      <c r="V19" s="38"/>
      <c r="W19" s="70">
        <v>60.156604766845703</v>
      </c>
      <c r="X19" s="70">
        <v>39.843395233154297</v>
      </c>
      <c r="Y19" s="70"/>
      <c r="Z19" s="70">
        <v>42.012641906738281</v>
      </c>
      <c r="AA19" s="70">
        <v>57.987354278564453</v>
      </c>
      <c r="AD19"/>
      <c r="AE19"/>
      <c r="AF19"/>
      <c r="AG19"/>
      <c r="AH19"/>
      <c r="AI19"/>
      <c r="AJ19"/>
      <c r="AK19"/>
      <c r="AL19"/>
      <c r="AM19"/>
      <c r="AN19"/>
      <c r="AO19"/>
      <c r="AP19"/>
      <c r="AQ19"/>
      <c r="AR19"/>
      <c r="AS19"/>
      <c r="AT19"/>
      <c r="AU19"/>
      <c r="AV19"/>
      <c r="AW19"/>
      <c r="AX19"/>
    </row>
    <row r="20" spans="1:50">
      <c r="A20" s="4">
        <v>2005</v>
      </c>
      <c r="B20" s="70">
        <v>27.501285552978516</v>
      </c>
      <c r="C20" s="70">
        <v>72.498710632324219</v>
      </c>
      <c r="D20" s="38"/>
      <c r="E20" s="70">
        <v>55.114753723144531</v>
      </c>
      <c r="F20" s="70">
        <v>44.885250091552734</v>
      </c>
      <c r="G20" s="38"/>
      <c r="H20" s="70">
        <v>38.139617919921875</v>
      </c>
      <c r="I20" s="70">
        <v>61.860378265380859</v>
      </c>
      <c r="J20" s="70"/>
      <c r="K20" s="70">
        <v>75.285881042480469</v>
      </c>
      <c r="L20" s="70">
        <v>24.714117050170898</v>
      </c>
      <c r="M20" s="92"/>
      <c r="N20" s="91">
        <v>60.045879364013672</v>
      </c>
      <c r="O20" s="70">
        <v>39.954116821289063</v>
      </c>
      <c r="P20" s="38"/>
      <c r="Q20" s="70">
        <v>44.215385437011719</v>
      </c>
      <c r="R20" s="70">
        <v>55.784618377685547</v>
      </c>
      <c r="S20" s="38"/>
      <c r="T20" s="70">
        <v>43.039741516113281</v>
      </c>
      <c r="U20" s="70">
        <v>56.960250854492188</v>
      </c>
      <c r="V20" s="38"/>
      <c r="W20" s="70">
        <v>64.22430419921875</v>
      </c>
      <c r="X20" s="70">
        <v>35.775703430175781</v>
      </c>
      <c r="Y20" s="70"/>
      <c r="Z20" s="70">
        <v>48.106002807617188</v>
      </c>
      <c r="AA20" s="70">
        <v>51.893997192382813</v>
      </c>
      <c r="AD20"/>
      <c r="AE20"/>
      <c r="AF20"/>
      <c r="AG20"/>
      <c r="AH20"/>
      <c r="AI20"/>
      <c r="AJ20"/>
      <c r="AK20"/>
      <c r="AL20"/>
      <c r="AM20"/>
      <c r="AN20"/>
      <c r="AO20"/>
      <c r="AP20"/>
      <c r="AQ20"/>
      <c r="AR20"/>
      <c r="AS20"/>
      <c r="AT20"/>
      <c r="AU20"/>
      <c r="AV20"/>
      <c r="AW20"/>
      <c r="AX20"/>
    </row>
    <row r="21" spans="1:50">
      <c r="A21" s="6">
        <v>2006</v>
      </c>
      <c r="B21" s="70">
        <v>28.105014801025391</v>
      </c>
      <c r="C21" s="70">
        <v>71.894989013671875</v>
      </c>
      <c r="D21" s="38"/>
      <c r="E21" s="70">
        <v>57.61456298828125</v>
      </c>
      <c r="F21" s="70">
        <v>42.385440826416016</v>
      </c>
      <c r="G21" s="38"/>
      <c r="H21" s="70">
        <v>40.020420074462891</v>
      </c>
      <c r="I21" s="70">
        <v>59.979583740234375</v>
      </c>
      <c r="J21" s="70"/>
      <c r="K21" s="70">
        <v>76.166831970214844</v>
      </c>
      <c r="L21" s="70">
        <v>23.833164215087891</v>
      </c>
      <c r="M21" s="92"/>
      <c r="N21" s="91">
        <v>64.616592407226563</v>
      </c>
      <c r="O21" s="70">
        <v>35.383399963378906</v>
      </c>
      <c r="P21" s="38"/>
      <c r="Q21" s="70">
        <v>47.507419586181641</v>
      </c>
      <c r="R21" s="70">
        <v>52.492576599121094</v>
      </c>
      <c r="S21" s="38"/>
      <c r="T21" s="70">
        <v>52.653007507324219</v>
      </c>
      <c r="U21" s="70">
        <v>47.346988677978516</v>
      </c>
      <c r="V21" s="38"/>
      <c r="W21" s="70">
        <v>66.674758911132813</v>
      </c>
      <c r="X21" s="70">
        <v>33.325237274169922</v>
      </c>
      <c r="Y21" s="70"/>
      <c r="Z21" s="70">
        <v>50.591377258300781</v>
      </c>
      <c r="AA21" s="70">
        <v>49.408622741699219</v>
      </c>
      <c r="AD21"/>
      <c r="AE21"/>
      <c r="AF21"/>
      <c r="AG21"/>
      <c r="AH21"/>
      <c r="AI21"/>
      <c r="AJ21"/>
      <c r="AK21"/>
      <c r="AL21"/>
      <c r="AM21"/>
      <c r="AN21"/>
      <c r="AO21"/>
      <c r="AP21"/>
      <c r="AQ21"/>
      <c r="AR21"/>
      <c r="AS21"/>
      <c r="AT21"/>
      <c r="AU21"/>
      <c r="AV21"/>
      <c r="AW21"/>
      <c r="AX21"/>
    </row>
    <row r="22" spans="1:50">
      <c r="A22" s="6">
        <v>2007</v>
      </c>
      <c r="B22" s="70">
        <v>28.87755012512207</v>
      </c>
      <c r="C22" s="70">
        <v>71.122444152832031</v>
      </c>
      <c r="D22" s="38"/>
      <c r="E22" s="70">
        <v>58.968505859375</v>
      </c>
      <c r="F22" s="70">
        <v>41.031494140625</v>
      </c>
      <c r="G22" s="38"/>
      <c r="H22" s="70">
        <v>40.394638061523438</v>
      </c>
      <c r="I22" s="70">
        <v>59.605365753173828</v>
      </c>
      <c r="J22" s="70"/>
      <c r="K22" s="70">
        <v>76.258453369140625</v>
      </c>
      <c r="L22" s="70">
        <v>23.741546630859375</v>
      </c>
      <c r="M22" s="92"/>
      <c r="N22" s="91">
        <v>67.684356689453125</v>
      </c>
      <c r="O22" s="70">
        <v>32.315647125244141</v>
      </c>
      <c r="P22" s="38"/>
      <c r="Q22" s="70">
        <v>47.411643981933594</v>
      </c>
      <c r="R22" s="70">
        <v>52.588356018066406</v>
      </c>
      <c r="S22" s="38"/>
      <c r="T22" s="70">
        <v>58.639507293701172</v>
      </c>
      <c r="U22" s="70">
        <v>41.360492706298828</v>
      </c>
      <c r="V22" s="38"/>
      <c r="W22" s="70">
        <v>66.799545288085938</v>
      </c>
      <c r="X22" s="70">
        <v>33.200447082519531</v>
      </c>
      <c r="Y22" s="70"/>
      <c r="Z22" s="70">
        <v>51.840831756591797</v>
      </c>
      <c r="AA22" s="70">
        <v>48.159168243408203</v>
      </c>
      <c r="AD22"/>
      <c r="AE22"/>
      <c r="AF22"/>
      <c r="AG22"/>
      <c r="AH22"/>
      <c r="AI22"/>
      <c r="AJ22"/>
      <c r="AK22"/>
      <c r="AL22"/>
      <c r="AM22"/>
      <c r="AN22"/>
      <c r="AO22"/>
      <c r="AP22"/>
      <c r="AQ22"/>
      <c r="AR22"/>
      <c r="AS22"/>
      <c r="AT22"/>
      <c r="AU22"/>
      <c r="AV22"/>
      <c r="AW22"/>
      <c r="AX22"/>
    </row>
    <row r="23" spans="1:50">
      <c r="A23" s="6">
        <v>2008</v>
      </c>
      <c r="B23" s="70">
        <v>27.348068237304688</v>
      </c>
      <c r="C23" s="70">
        <v>72.651931762695313</v>
      </c>
      <c r="D23" s="38"/>
      <c r="E23" s="70">
        <v>58.24102783203125</v>
      </c>
      <c r="F23" s="70">
        <v>41.75897216796875</v>
      </c>
      <c r="G23" s="38"/>
      <c r="H23" s="70">
        <v>39.302688598632813</v>
      </c>
      <c r="I23" s="70">
        <v>60.697315216064453</v>
      </c>
      <c r="J23" s="70"/>
      <c r="K23" s="70">
        <v>74.814285278320313</v>
      </c>
      <c r="L23" s="70">
        <v>25.18571662902832</v>
      </c>
      <c r="M23" s="92"/>
      <c r="N23" s="91">
        <v>67.709495544433594</v>
      </c>
      <c r="O23" s="70">
        <v>32.290496826171875</v>
      </c>
      <c r="P23" s="38"/>
      <c r="Q23" s="70">
        <v>46.368389129638672</v>
      </c>
      <c r="R23" s="70">
        <v>53.631614685058594</v>
      </c>
      <c r="S23" s="38"/>
      <c r="T23" s="70">
        <v>58.811309814453125</v>
      </c>
      <c r="U23" s="70">
        <v>41.188697814941406</v>
      </c>
      <c r="V23" s="38"/>
      <c r="W23" s="70">
        <v>65.487716674804688</v>
      </c>
      <c r="X23" s="70">
        <v>34.512283325195313</v>
      </c>
      <c r="Y23" s="70"/>
      <c r="Z23" s="70">
        <v>51.990261077880859</v>
      </c>
      <c r="AA23" s="70">
        <v>48.009738922119141</v>
      </c>
      <c r="AD23"/>
      <c r="AE23"/>
      <c r="AF23"/>
      <c r="AG23"/>
      <c r="AH23"/>
      <c r="AI23"/>
      <c r="AJ23"/>
      <c r="AK23"/>
      <c r="AL23"/>
      <c r="AM23"/>
      <c r="AN23"/>
      <c r="AO23"/>
      <c r="AP23"/>
      <c r="AQ23"/>
      <c r="AR23"/>
      <c r="AS23"/>
      <c r="AT23"/>
      <c r="AU23"/>
      <c r="AV23"/>
      <c r="AW23"/>
      <c r="AX23"/>
    </row>
    <row r="24" spans="1:50">
      <c r="A24" s="6">
        <v>2009</v>
      </c>
      <c r="B24" s="70">
        <v>26.706552505493164</v>
      </c>
      <c r="C24" s="70">
        <v>73.293449401855469</v>
      </c>
      <c r="D24" s="38"/>
      <c r="E24" s="70">
        <v>58.712642669677734</v>
      </c>
      <c r="F24" s="70">
        <v>41.287353515625</v>
      </c>
      <c r="G24" s="38"/>
      <c r="H24" s="70">
        <v>38.775871276855469</v>
      </c>
      <c r="I24" s="70">
        <v>61.224124908447266</v>
      </c>
      <c r="J24" s="70"/>
      <c r="K24" s="70">
        <v>75.192276000976563</v>
      </c>
      <c r="L24" s="70">
        <v>24.807718276977539</v>
      </c>
      <c r="M24" s="92"/>
      <c r="N24" s="91">
        <v>69.182861328125</v>
      </c>
      <c r="O24" s="70">
        <v>30.817144393920898</v>
      </c>
      <c r="P24" s="38"/>
      <c r="Q24" s="70">
        <v>45.508033752441406</v>
      </c>
      <c r="R24" s="70">
        <v>54.491966247558594</v>
      </c>
      <c r="S24" s="38"/>
      <c r="T24" s="70">
        <v>60.349403381347656</v>
      </c>
      <c r="U24" s="70">
        <v>39.650596618652344</v>
      </c>
      <c r="V24" s="38"/>
      <c r="W24" s="70">
        <v>66.012420654296875</v>
      </c>
      <c r="X24" s="70">
        <v>33.987586975097656</v>
      </c>
      <c r="Y24" s="70"/>
      <c r="Z24" s="70">
        <v>51.601348876953125</v>
      </c>
      <c r="AA24" s="70">
        <v>48.398654937744141</v>
      </c>
      <c r="AD24"/>
      <c r="AE24"/>
      <c r="AF24"/>
      <c r="AG24"/>
      <c r="AH24"/>
      <c r="AI24"/>
      <c r="AJ24"/>
      <c r="AK24"/>
      <c r="AL24"/>
      <c r="AM24"/>
      <c r="AN24"/>
      <c r="AO24"/>
      <c r="AP24"/>
      <c r="AQ24"/>
      <c r="AR24"/>
      <c r="AS24"/>
      <c r="AT24"/>
      <c r="AU24"/>
      <c r="AV24"/>
      <c r="AW24"/>
      <c r="AX24"/>
    </row>
    <row r="25" spans="1:50">
      <c r="A25" s="6">
        <v>2010</v>
      </c>
      <c r="B25" s="70">
        <v>25.061784744262695</v>
      </c>
      <c r="C25" s="70">
        <v>74.938217163085938</v>
      </c>
      <c r="D25" s="38"/>
      <c r="E25" s="70">
        <v>56.613258361816406</v>
      </c>
      <c r="F25" s="70">
        <v>43.386741638183594</v>
      </c>
      <c r="G25" s="38"/>
      <c r="H25" s="70">
        <v>37.221950531005859</v>
      </c>
      <c r="I25" s="70">
        <v>62.778045654296875</v>
      </c>
      <c r="J25" s="70"/>
      <c r="K25" s="70">
        <v>73.668304443359375</v>
      </c>
      <c r="L25" s="70">
        <v>26.331691741943359</v>
      </c>
      <c r="M25" s="92"/>
      <c r="N25" s="91">
        <v>68.766838073730469</v>
      </c>
      <c r="O25" s="70">
        <v>31.233158111572266</v>
      </c>
      <c r="P25" s="38"/>
      <c r="Q25" s="70">
        <v>42.044605255126953</v>
      </c>
      <c r="R25" s="70">
        <v>57.955394744873047</v>
      </c>
      <c r="S25" s="38"/>
      <c r="T25" s="70">
        <v>56.876129150390625</v>
      </c>
      <c r="U25" s="70">
        <v>43.123870849609375</v>
      </c>
      <c r="V25" s="38"/>
      <c r="W25" s="70">
        <v>63.692268371582031</v>
      </c>
      <c r="X25" s="70">
        <v>36.307731628417969</v>
      </c>
      <c r="Y25" s="70"/>
      <c r="Z25" s="70">
        <v>49.283267974853516</v>
      </c>
      <c r="AA25" s="70">
        <v>50.716739654541016</v>
      </c>
      <c r="AD25"/>
      <c r="AE25"/>
      <c r="AF25"/>
      <c r="AG25"/>
      <c r="AH25"/>
      <c r="AI25"/>
      <c r="AJ25"/>
      <c r="AK25"/>
      <c r="AL25"/>
      <c r="AM25"/>
      <c r="AN25"/>
      <c r="AO25"/>
      <c r="AP25"/>
      <c r="AQ25"/>
      <c r="AR25"/>
      <c r="AS25"/>
      <c r="AT25"/>
      <c r="AU25"/>
      <c r="AV25"/>
      <c r="AW25"/>
      <c r="AX25"/>
    </row>
    <row r="26" spans="1:50">
      <c r="A26" s="6">
        <v>2011</v>
      </c>
      <c r="B26" s="70">
        <v>24.599483489990234</v>
      </c>
      <c r="C26" s="70">
        <v>75.400520324707031</v>
      </c>
      <c r="D26" s="38"/>
      <c r="E26" s="70">
        <v>55.865428924560547</v>
      </c>
      <c r="F26" s="70">
        <v>44.134567260742188</v>
      </c>
      <c r="G26" s="38"/>
      <c r="H26" s="70">
        <v>38.021335601806641</v>
      </c>
      <c r="I26" s="70">
        <v>61.978660583496094</v>
      </c>
      <c r="J26" s="70"/>
      <c r="K26" s="70">
        <v>73.613784790039063</v>
      </c>
      <c r="L26" s="70">
        <v>26.386215209960938</v>
      </c>
      <c r="M26" s="92"/>
      <c r="N26" s="91">
        <v>69.265960693359375</v>
      </c>
      <c r="O26" s="70">
        <v>30.734045028686523</v>
      </c>
      <c r="P26" s="38"/>
      <c r="Q26" s="70">
        <v>41.882583618164063</v>
      </c>
      <c r="R26" s="70">
        <v>58.117416381835938</v>
      </c>
      <c r="S26" s="38"/>
      <c r="T26" s="70">
        <v>58.192821502685547</v>
      </c>
      <c r="U26" s="70">
        <v>41.807178497314453</v>
      </c>
      <c r="V26" s="38"/>
      <c r="W26" s="70">
        <v>64.062614440917969</v>
      </c>
      <c r="X26" s="70">
        <v>35.937389373779297</v>
      </c>
      <c r="Y26" s="70"/>
      <c r="Z26" s="70">
        <v>50.054523468017578</v>
      </c>
      <c r="AA26" s="70">
        <v>49.945484161376953</v>
      </c>
      <c r="AD26"/>
      <c r="AE26"/>
      <c r="AF26"/>
      <c r="AG26"/>
      <c r="AH26"/>
      <c r="AI26"/>
      <c r="AJ26"/>
      <c r="AK26"/>
      <c r="AL26"/>
      <c r="AM26"/>
      <c r="AN26"/>
      <c r="AO26"/>
      <c r="AP26"/>
      <c r="AQ26"/>
      <c r="AR26"/>
      <c r="AS26"/>
      <c r="AT26"/>
      <c r="AU26"/>
      <c r="AV26"/>
      <c r="AW26"/>
      <c r="AX26"/>
    </row>
    <row r="27" spans="1:50">
      <c r="A27" s="6">
        <v>2012</v>
      </c>
      <c r="B27" s="70">
        <v>23.030328750610352</v>
      </c>
      <c r="C27" s="70">
        <v>76.969673156738281</v>
      </c>
      <c r="D27" s="38"/>
      <c r="E27" s="70">
        <v>54.015590667724609</v>
      </c>
      <c r="F27" s="70">
        <v>45.984413146972656</v>
      </c>
      <c r="G27" s="38"/>
      <c r="H27" s="70">
        <v>36.212642669677734</v>
      </c>
      <c r="I27" s="70">
        <v>63.787361145019531</v>
      </c>
      <c r="J27" s="70"/>
      <c r="K27" s="70">
        <v>72.545936584472656</v>
      </c>
      <c r="L27" s="70">
        <v>27.454057693481445</v>
      </c>
      <c r="M27" s="92"/>
      <c r="N27" s="91">
        <v>68.965728759765625</v>
      </c>
      <c r="O27" s="70">
        <v>31.034273147583008</v>
      </c>
      <c r="P27" s="38"/>
      <c r="Q27" s="70">
        <v>38.762729644775391</v>
      </c>
      <c r="R27" s="70">
        <v>61.237266540527344</v>
      </c>
      <c r="S27" s="38"/>
      <c r="T27" s="70">
        <v>57.66937255859375</v>
      </c>
      <c r="U27" s="70">
        <v>42.33062744140625</v>
      </c>
      <c r="V27" s="38"/>
      <c r="W27" s="70">
        <v>63.346736907958984</v>
      </c>
      <c r="X27" s="70">
        <v>36.653263092041016</v>
      </c>
      <c r="Y27" s="70"/>
      <c r="Z27" s="70">
        <v>48.953758239746094</v>
      </c>
      <c r="AA27" s="70">
        <v>51.046249389648438</v>
      </c>
      <c r="AD27"/>
      <c r="AE27"/>
      <c r="AF27"/>
      <c r="AG27"/>
      <c r="AH27"/>
      <c r="AI27"/>
      <c r="AJ27"/>
      <c r="AK27"/>
      <c r="AL27"/>
      <c r="AM27"/>
      <c r="AN27"/>
      <c r="AO27"/>
      <c r="AP27"/>
      <c r="AQ27"/>
      <c r="AR27"/>
      <c r="AS27"/>
      <c r="AT27"/>
      <c r="AU27"/>
      <c r="AV27"/>
      <c r="AW27"/>
      <c r="AX27"/>
    </row>
    <row r="28" spans="1:50">
      <c r="A28" s="6">
        <v>2013</v>
      </c>
      <c r="B28" s="70">
        <v>24.538665771484375</v>
      </c>
      <c r="C28" s="70">
        <v>75.461334228515625</v>
      </c>
      <c r="D28" s="38"/>
      <c r="E28" s="70">
        <v>55.438369750976563</v>
      </c>
      <c r="F28" s="70">
        <v>44.561630249023438</v>
      </c>
      <c r="G28" s="38"/>
      <c r="H28" s="70">
        <v>38.904975891113281</v>
      </c>
      <c r="I28" s="70">
        <v>61.095027923583984</v>
      </c>
      <c r="J28" s="70"/>
      <c r="K28" s="70">
        <v>74.725547790527344</v>
      </c>
      <c r="L28" s="70">
        <v>25.274456024169922</v>
      </c>
      <c r="M28" s="38"/>
      <c r="N28" s="70">
        <v>71.000175476074219</v>
      </c>
      <c r="O28" s="70">
        <v>28.999818801879883</v>
      </c>
      <c r="P28" s="38"/>
      <c r="Q28" s="70">
        <v>43.485477447509766</v>
      </c>
      <c r="R28" s="70">
        <v>56.514518737792969</v>
      </c>
      <c r="S28" s="38"/>
      <c r="T28" s="70">
        <v>62.176109313964844</v>
      </c>
      <c r="U28" s="70">
        <v>37.823890686035156</v>
      </c>
      <c r="V28" s="38"/>
      <c r="W28" s="70">
        <v>67.660430908203125</v>
      </c>
      <c r="X28" s="70">
        <v>32.339565277099609</v>
      </c>
      <c r="Y28" s="70"/>
      <c r="Z28" s="70">
        <v>53.701362609863281</v>
      </c>
      <c r="AA28" s="70">
        <v>46.298633575439453</v>
      </c>
      <c r="AD28"/>
      <c r="AE28"/>
      <c r="AF28"/>
      <c r="AG28"/>
      <c r="AH28"/>
      <c r="AI28"/>
      <c r="AJ28"/>
      <c r="AK28"/>
      <c r="AL28"/>
      <c r="AM28"/>
      <c r="AN28"/>
      <c r="AO28"/>
      <c r="AP28"/>
      <c r="AQ28"/>
      <c r="AR28"/>
      <c r="AS28"/>
      <c r="AT28"/>
      <c r="AU28"/>
      <c r="AV28"/>
      <c r="AW28"/>
      <c r="AX28"/>
    </row>
    <row r="29" spans="1:50">
      <c r="A29" s="6">
        <v>2014</v>
      </c>
      <c r="B29" s="70">
        <v>27.569944381713867</v>
      </c>
      <c r="C29" s="70">
        <v>72.4300537109375</v>
      </c>
      <c r="D29" s="38"/>
      <c r="E29" s="70">
        <v>59.780384063720703</v>
      </c>
      <c r="F29" s="70">
        <v>40.219615936279297</v>
      </c>
      <c r="G29" s="38"/>
      <c r="H29" s="70">
        <v>42.225784301757813</v>
      </c>
      <c r="I29" s="70">
        <v>57.774215698242188</v>
      </c>
      <c r="J29" s="70"/>
      <c r="K29" s="70">
        <v>78.2386474609375</v>
      </c>
      <c r="L29" s="70">
        <v>21.761346817016602</v>
      </c>
      <c r="M29" s="38"/>
      <c r="N29" s="70">
        <v>75.860214233398438</v>
      </c>
      <c r="O29" s="70">
        <v>24.139781951904297</v>
      </c>
      <c r="P29" s="38"/>
      <c r="Q29" s="70">
        <v>46.376968383789063</v>
      </c>
      <c r="R29" s="70">
        <v>53.623031616210938</v>
      </c>
      <c r="S29" s="38"/>
      <c r="T29" s="70">
        <v>66.122200012207031</v>
      </c>
      <c r="U29" s="70">
        <v>33.877796173095703</v>
      </c>
      <c r="V29" s="38"/>
      <c r="W29" s="70">
        <v>69.648178100585938</v>
      </c>
      <c r="X29" s="70">
        <v>30.351823806762695</v>
      </c>
      <c r="Y29" s="70"/>
      <c r="Z29" s="70">
        <v>56.303150177001953</v>
      </c>
      <c r="AA29" s="70">
        <v>43.696846008300781</v>
      </c>
      <c r="AD29"/>
      <c r="AE29"/>
      <c r="AF29"/>
      <c r="AG29"/>
      <c r="AH29"/>
      <c r="AI29"/>
      <c r="AJ29"/>
      <c r="AK29"/>
      <c r="AL29"/>
      <c r="AM29"/>
      <c r="AN29"/>
      <c r="AO29"/>
      <c r="AP29"/>
      <c r="AQ29"/>
      <c r="AR29"/>
      <c r="AS29"/>
      <c r="AT29"/>
      <c r="AU29"/>
      <c r="AV29"/>
      <c r="AW29"/>
      <c r="AX29"/>
    </row>
    <row r="30" spans="1:50">
      <c r="A30" s="6">
        <v>2015</v>
      </c>
      <c r="B30" s="70">
        <v>27.986381530761719</v>
      </c>
      <c r="C30" s="70">
        <v>72.013618469238281</v>
      </c>
      <c r="D30" s="38"/>
      <c r="E30" s="70">
        <v>59.607318878173828</v>
      </c>
      <c r="F30" s="70">
        <v>40.392677307128906</v>
      </c>
      <c r="G30" s="38"/>
      <c r="H30" s="70">
        <v>42.909683227539063</v>
      </c>
      <c r="I30" s="70">
        <v>57.090320587158203</v>
      </c>
      <c r="J30" s="70"/>
      <c r="K30" s="70">
        <v>78.073150634765625</v>
      </c>
      <c r="L30" s="70">
        <v>21.926847457885742</v>
      </c>
      <c r="M30" s="38"/>
      <c r="N30" s="70">
        <v>79.801261901855469</v>
      </c>
      <c r="O30" s="70">
        <v>20.198740005493164</v>
      </c>
      <c r="P30" s="38"/>
      <c r="Q30" s="70">
        <v>49.019935607910156</v>
      </c>
      <c r="R30" s="70">
        <v>50.980060577392578</v>
      </c>
      <c r="S30" s="38"/>
      <c r="T30" s="70">
        <v>68.616142272949219</v>
      </c>
      <c r="U30" s="70">
        <v>31.383855819702148</v>
      </c>
      <c r="V30" s="38"/>
      <c r="W30" s="70">
        <v>72.31591796875</v>
      </c>
      <c r="X30" s="70">
        <v>27.684083938598633</v>
      </c>
      <c r="Y30" s="70"/>
      <c r="Z30" s="70">
        <v>60.404247283935547</v>
      </c>
      <c r="AA30" s="70">
        <v>39.595748901367188</v>
      </c>
      <c r="AD30"/>
      <c r="AE30"/>
      <c r="AF30"/>
      <c r="AG30"/>
      <c r="AH30"/>
      <c r="AI30"/>
      <c r="AJ30"/>
      <c r="AK30"/>
      <c r="AL30"/>
      <c r="AM30"/>
      <c r="AN30"/>
      <c r="AO30"/>
      <c r="AP30"/>
      <c r="AQ30"/>
      <c r="AR30"/>
      <c r="AS30"/>
      <c r="AT30"/>
      <c r="AU30"/>
      <c r="AV30"/>
      <c r="AW30"/>
      <c r="AX30"/>
    </row>
    <row r="31" spans="1:50">
      <c r="A31" s="6">
        <v>2016</v>
      </c>
      <c r="B31" s="70">
        <v>27.620046615600586</v>
      </c>
      <c r="C31" s="70">
        <v>72.379959106445313</v>
      </c>
      <c r="D31" s="38"/>
      <c r="E31" s="70">
        <v>60.427516937255859</v>
      </c>
      <c r="F31" s="70">
        <v>39.572483062744141</v>
      </c>
      <c r="G31" s="38"/>
      <c r="H31" s="70">
        <v>44.541591644287109</v>
      </c>
      <c r="I31" s="70">
        <v>55.458404541015625</v>
      </c>
      <c r="J31" s="70"/>
      <c r="K31" s="70">
        <v>78.692665100097656</v>
      </c>
      <c r="L31" s="70">
        <v>21.307329177856445</v>
      </c>
      <c r="M31" s="38"/>
      <c r="N31" s="70">
        <v>80.781036376953125</v>
      </c>
      <c r="O31" s="70">
        <v>19.218959808349609</v>
      </c>
      <c r="P31" s="38"/>
      <c r="Q31" s="70">
        <v>48.665412902832031</v>
      </c>
      <c r="R31" s="70">
        <v>51.334587097167969</v>
      </c>
      <c r="S31" s="38"/>
      <c r="T31" s="70">
        <v>69.182548522949219</v>
      </c>
      <c r="U31" s="70">
        <v>30.817449569702148</v>
      </c>
      <c r="V31" s="38"/>
      <c r="W31" s="70">
        <v>72.820549011230469</v>
      </c>
      <c r="X31" s="70">
        <v>27.179449081420898</v>
      </c>
      <c r="Y31" s="70"/>
      <c r="Z31" s="70">
        <v>60.549938201904297</v>
      </c>
      <c r="AA31" s="70">
        <v>39.450061798095703</v>
      </c>
      <c r="AD31"/>
      <c r="AE31"/>
      <c r="AF31"/>
      <c r="AG31"/>
      <c r="AH31"/>
      <c r="AI31"/>
      <c r="AJ31"/>
      <c r="AK31"/>
      <c r="AL31"/>
      <c r="AM31"/>
      <c r="AN31"/>
      <c r="AO31"/>
      <c r="AP31"/>
      <c r="AQ31"/>
      <c r="AR31"/>
      <c r="AS31"/>
      <c r="AT31"/>
      <c r="AU31"/>
      <c r="AV31"/>
      <c r="AW31"/>
      <c r="AX31"/>
    </row>
    <row r="32" spans="1:50">
      <c r="A32" s="6">
        <v>2017</v>
      </c>
      <c r="B32" s="70">
        <v>26.476839065551758</v>
      </c>
      <c r="C32" s="70">
        <v>73.523162841796875</v>
      </c>
      <c r="D32" s="38"/>
      <c r="E32" s="70">
        <v>60.009201049804688</v>
      </c>
      <c r="F32" s="70">
        <v>39.990795135498047</v>
      </c>
      <c r="G32" s="38"/>
      <c r="H32" s="70">
        <v>44.26287841796875</v>
      </c>
      <c r="I32" s="70">
        <v>55.737125396728516</v>
      </c>
      <c r="J32" s="70"/>
      <c r="K32" s="70">
        <v>77.926445007324219</v>
      </c>
      <c r="L32" s="70">
        <v>22.073553085327148</v>
      </c>
      <c r="M32" s="38"/>
      <c r="N32" s="70">
        <v>80.450630187988281</v>
      </c>
      <c r="O32" s="70">
        <v>19.549365997314453</v>
      </c>
      <c r="P32" s="38"/>
      <c r="Q32" s="70">
        <v>47.787811279296875</v>
      </c>
      <c r="R32" s="70">
        <v>52.212188720703125</v>
      </c>
      <c r="S32" s="38"/>
      <c r="T32" s="70">
        <v>68.9449462890625</v>
      </c>
      <c r="U32" s="70">
        <v>31.055047988891602</v>
      </c>
      <c r="V32" s="38"/>
      <c r="W32" s="70">
        <v>72.52740478515625</v>
      </c>
      <c r="X32" s="70">
        <v>27.47259521484375</v>
      </c>
      <c r="Y32" s="70"/>
      <c r="Z32" s="70">
        <v>60.228225708007813</v>
      </c>
      <c r="AA32" s="70">
        <v>39.771766662597656</v>
      </c>
      <c r="AD32"/>
      <c r="AE32"/>
      <c r="AF32"/>
      <c r="AG32"/>
      <c r="AH32"/>
      <c r="AI32"/>
      <c r="AJ32"/>
      <c r="AK32"/>
      <c r="AL32"/>
      <c r="AM32"/>
      <c r="AN32"/>
      <c r="AO32"/>
      <c r="AP32"/>
      <c r="AQ32"/>
      <c r="AR32"/>
      <c r="AS32"/>
      <c r="AT32"/>
      <c r="AU32"/>
      <c r="AV32"/>
      <c r="AW32"/>
      <c r="AX32"/>
    </row>
    <row r="33" spans="1:50">
      <c r="A33" s="6">
        <v>2018</v>
      </c>
      <c r="B33" s="70">
        <v>26.837135314941406</v>
      </c>
      <c r="C33" s="70">
        <v>73.162864685058594</v>
      </c>
      <c r="D33" s="38"/>
      <c r="E33" s="70">
        <v>60.046718597412109</v>
      </c>
      <c r="F33" s="70">
        <v>39.953277587890625</v>
      </c>
      <c r="G33" s="38"/>
      <c r="H33" s="70">
        <v>44.406879425048828</v>
      </c>
      <c r="I33" s="70">
        <v>55.593120574951172</v>
      </c>
      <c r="J33" s="70"/>
      <c r="K33" s="70">
        <v>77.533027648925781</v>
      </c>
      <c r="L33" s="70">
        <v>22.46696662902832</v>
      </c>
      <c r="M33" s="38"/>
      <c r="N33" s="70">
        <v>81.075279235839844</v>
      </c>
      <c r="O33" s="70">
        <v>18.924720764160156</v>
      </c>
      <c r="P33" s="38"/>
      <c r="Q33" s="70">
        <v>47.681144714355469</v>
      </c>
      <c r="R33" s="70">
        <v>52.318851470947266</v>
      </c>
      <c r="S33" s="38"/>
      <c r="T33" s="70">
        <v>69.464424133300781</v>
      </c>
      <c r="U33" s="70">
        <v>30.53557014465332</v>
      </c>
      <c r="V33" s="38"/>
      <c r="W33" s="70">
        <v>73.042251586914063</v>
      </c>
      <c r="X33" s="70">
        <v>26.957746505737305</v>
      </c>
      <c r="Y33" s="70"/>
      <c r="Z33" s="70">
        <v>60.504940032958984</v>
      </c>
      <c r="AA33" s="70">
        <v>39.495059967041016</v>
      </c>
      <c r="AD33"/>
      <c r="AE33"/>
      <c r="AF33"/>
      <c r="AG33"/>
      <c r="AH33"/>
      <c r="AI33"/>
      <c r="AJ33"/>
      <c r="AK33"/>
      <c r="AL33"/>
      <c r="AM33"/>
      <c r="AN33"/>
      <c r="AO33"/>
      <c r="AP33"/>
      <c r="AQ33"/>
      <c r="AR33"/>
      <c r="AS33"/>
      <c r="AT33"/>
      <c r="AU33"/>
      <c r="AV33"/>
      <c r="AW33"/>
      <c r="AX33"/>
    </row>
    <row r="34" spans="1:50">
      <c r="A34" s="332" t="s">
        <v>352</v>
      </c>
      <c r="B34" s="93">
        <v>27.732542037963867</v>
      </c>
      <c r="C34" s="93">
        <v>72.2674560546875</v>
      </c>
      <c r="D34" s="94"/>
      <c r="E34" s="93">
        <v>61.545970916748047</v>
      </c>
      <c r="F34" s="93">
        <v>38.454025268554688</v>
      </c>
      <c r="G34" s="94"/>
      <c r="H34" s="93">
        <v>46.067821502685547</v>
      </c>
      <c r="I34" s="93">
        <v>53.932178497314453</v>
      </c>
      <c r="J34" s="93"/>
      <c r="K34" s="93">
        <v>78.682525634765625</v>
      </c>
      <c r="L34" s="93">
        <v>21.317474365234375</v>
      </c>
      <c r="M34" s="94"/>
      <c r="N34" s="93">
        <v>82.1068115234375</v>
      </c>
      <c r="O34" s="93">
        <v>17.893196105957031</v>
      </c>
      <c r="P34" s="94"/>
      <c r="Q34" s="93">
        <v>49.319442749023438</v>
      </c>
      <c r="R34" s="93">
        <v>50.680557250976563</v>
      </c>
      <c r="S34" s="94"/>
      <c r="T34" s="93">
        <v>70.909049987792969</v>
      </c>
      <c r="U34" s="93">
        <v>29.090951919555664</v>
      </c>
      <c r="V34" s="94"/>
      <c r="W34" s="93">
        <v>74.297836303710938</v>
      </c>
      <c r="X34" s="93">
        <v>25.702156066894531</v>
      </c>
      <c r="Y34" s="93"/>
      <c r="Z34" s="93">
        <v>62.005016326904297</v>
      </c>
      <c r="AA34" s="93">
        <v>37.994979858398438</v>
      </c>
      <c r="AD34"/>
      <c r="AE34"/>
      <c r="AF34"/>
      <c r="AG34"/>
      <c r="AH34"/>
      <c r="AI34"/>
      <c r="AJ34"/>
      <c r="AK34"/>
      <c r="AL34"/>
      <c r="AM34"/>
      <c r="AN34"/>
      <c r="AO34"/>
      <c r="AP34"/>
      <c r="AQ34"/>
      <c r="AR34"/>
      <c r="AS34"/>
      <c r="AT34"/>
      <c r="AU34"/>
      <c r="AV34"/>
      <c r="AW34"/>
      <c r="AX34"/>
    </row>
    <row r="35" spans="1:50">
      <c r="A35" s="17" t="s">
        <v>129</v>
      </c>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D35"/>
      <c r="AE35"/>
      <c r="AF35"/>
      <c r="AG35"/>
      <c r="AH35"/>
      <c r="AI35"/>
      <c r="AJ35"/>
      <c r="AK35"/>
      <c r="AL35"/>
      <c r="AM35"/>
      <c r="AN35"/>
      <c r="AO35"/>
      <c r="AP35"/>
      <c r="AQ35"/>
      <c r="AR35"/>
      <c r="AS35"/>
      <c r="AT35"/>
      <c r="AU35"/>
      <c r="AV35"/>
    </row>
    <row r="36" spans="1:50">
      <c r="A36" s="88" t="s">
        <v>130</v>
      </c>
      <c r="B36" s="1"/>
      <c r="C36" s="1"/>
      <c r="D36" s="1"/>
      <c r="E36" s="1"/>
      <c r="F36" s="1"/>
      <c r="G36" s="1"/>
      <c r="H36" s="1"/>
      <c r="I36" s="1"/>
      <c r="J36" s="1"/>
      <c r="K36" s="1"/>
      <c r="L36" s="1"/>
      <c r="M36" s="1"/>
      <c r="N36" s="1"/>
      <c r="O36" s="1"/>
      <c r="P36" s="1"/>
      <c r="Q36" s="1"/>
      <c r="R36" s="1"/>
      <c r="S36" s="1"/>
      <c r="T36" s="1"/>
      <c r="U36" s="1"/>
      <c r="V36" s="1"/>
      <c r="W36" s="1"/>
      <c r="X36" s="1"/>
      <c r="Y36" s="1"/>
      <c r="Z36" s="1"/>
      <c r="AA36" s="1"/>
    </row>
    <row r="37" spans="1:50">
      <c r="A37" s="1" t="s">
        <v>131</v>
      </c>
      <c r="B37" s="1"/>
      <c r="C37" s="1"/>
      <c r="D37" s="1"/>
      <c r="E37" s="1"/>
      <c r="F37" s="1"/>
      <c r="G37" s="1"/>
      <c r="H37" s="1"/>
      <c r="I37" s="1"/>
      <c r="J37" s="1"/>
      <c r="K37" s="1"/>
      <c r="L37" s="1"/>
      <c r="M37" s="1"/>
      <c r="N37" s="1"/>
      <c r="O37" s="1"/>
      <c r="P37" s="1"/>
      <c r="Q37" s="1"/>
      <c r="R37" s="1"/>
      <c r="S37" s="1"/>
      <c r="T37" s="1"/>
      <c r="U37" s="1"/>
      <c r="V37" s="1"/>
      <c r="W37" s="1"/>
      <c r="X37" s="1"/>
      <c r="Y37" s="1"/>
      <c r="Z37" s="1"/>
      <c r="AA37" s="1"/>
    </row>
    <row r="38" spans="1:50">
      <c r="A38" s="1" t="s">
        <v>185</v>
      </c>
      <c r="B38" s="1"/>
      <c r="C38" s="1"/>
      <c r="D38" s="1"/>
      <c r="E38" s="1"/>
      <c r="F38" s="1"/>
      <c r="G38" s="1"/>
      <c r="H38" s="1"/>
      <c r="I38" s="1"/>
      <c r="J38" s="1"/>
      <c r="K38" s="1"/>
      <c r="L38" s="1"/>
      <c r="M38" s="1"/>
      <c r="N38" s="1"/>
      <c r="O38" s="1"/>
      <c r="P38" s="1"/>
      <c r="Q38" s="1"/>
      <c r="R38" s="1"/>
      <c r="S38" s="1"/>
      <c r="T38" s="1"/>
      <c r="U38" s="1"/>
      <c r="V38" s="1"/>
      <c r="W38" s="1"/>
      <c r="X38" s="1"/>
      <c r="Y38" s="1"/>
      <c r="Z38" s="1"/>
      <c r="AA38" s="1"/>
    </row>
    <row r="39" spans="1:50">
      <c r="A39" s="1" t="s">
        <v>137</v>
      </c>
      <c r="B39" s="1"/>
      <c r="C39" s="1"/>
      <c r="D39" s="1"/>
      <c r="E39" s="1"/>
      <c r="F39" s="1"/>
      <c r="G39" s="1"/>
      <c r="H39" s="1"/>
      <c r="I39" s="1"/>
      <c r="J39" s="1"/>
      <c r="K39" s="1"/>
      <c r="L39" s="1"/>
      <c r="M39" s="1"/>
      <c r="N39" s="1"/>
      <c r="O39" s="1"/>
      <c r="P39" s="1"/>
      <c r="Q39" s="1"/>
      <c r="R39" s="1"/>
      <c r="S39" s="1"/>
      <c r="T39" s="1"/>
      <c r="U39" s="1"/>
      <c r="V39" s="1"/>
      <c r="W39" s="1"/>
      <c r="X39" s="1"/>
      <c r="Y39" s="1"/>
      <c r="Z39" s="1"/>
      <c r="AA39" s="1"/>
    </row>
    <row r="40" spans="1:50">
      <c r="A40" s="23" t="s">
        <v>48</v>
      </c>
    </row>
    <row r="43" spans="1:50">
      <c r="A43" s="1" t="s">
        <v>681</v>
      </c>
    </row>
    <row r="44" spans="1:50">
      <c r="A44" s="452" t="s">
        <v>679</v>
      </c>
    </row>
    <row r="46" spans="1:50">
      <c r="A46" s="459"/>
    </row>
    <row r="47" spans="1:50">
      <c r="A47" s="459"/>
    </row>
  </sheetData>
  <mergeCells count="40">
    <mergeCell ref="K18:L18"/>
    <mergeCell ref="N18:O18"/>
    <mergeCell ref="K19:L19"/>
    <mergeCell ref="N19:O19"/>
    <mergeCell ref="K15:L15"/>
    <mergeCell ref="N15:O15"/>
    <mergeCell ref="K16:L16"/>
    <mergeCell ref="N16:O16"/>
    <mergeCell ref="K17:L17"/>
    <mergeCell ref="N17:O17"/>
    <mergeCell ref="K12:L12"/>
    <mergeCell ref="N12:O12"/>
    <mergeCell ref="K13:L13"/>
    <mergeCell ref="N13:O13"/>
    <mergeCell ref="K14:L14"/>
    <mergeCell ref="N14:O14"/>
    <mergeCell ref="K9:L9"/>
    <mergeCell ref="N9:O9"/>
    <mergeCell ref="K10:L10"/>
    <mergeCell ref="N10:O10"/>
    <mergeCell ref="K11:L11"/>
    <mergeCell ref="N11:O11"/>
    <mergeCell ref="K6:L6"/>
    <mergeCell ref="N6:O6"/>
    <mergeCell ref="K7:L7"/>
    <mergeCell ref="N7:O7"/>
    <mergeCell ref="K8:L8"/>
    <mergeCell ref="N8:O8"/>
    <mergeCell ref="Q3:R3"/>
    <mergeCell ref="T3:U3"/>
    <mergeCell ref="W3:X3"/>
    <mergeCell ref="Z3:AA3"/>
    <mergeCell ref="K5:L5"/>
    <mergeCell ref="N5:O5"/>
    <mergeCell ref="N3:O3"/>
    <mergeCell ref="A3:A4"/>
    <mergeCell ref="B3:C3"/>
    <mergeCell ref="E3:F3"/>
    <mergeCell ref="H3:I3"/>
    <mergeCell ref="K3:L3"/>
  </mergeCells>
  <hyperlinks>
    <hyperlink ref="A44" location="Contents!A1" display="Link to Contents" xr:uid="{00000000-0004-0000-0E00-000000000000}"/>
  </hyperlinks>
  <pageMargins left="0.75" right="0.75" top="1" bottom="1" header="0.5" footer="0.5"/>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I67"/>
  <sheetViews>
    <sheetView showGridLines="0" zoomScale="120" zoomScaleNormal="120" zoomScalePageLayoutView="125" workbookViewId="0"/>
  </sheetViews>
  <sheetFormatPr defaultColWidth="8.85546875" defaultRowHeight="15"/>
  <cols>
    <col min="1" max="28" width="8.85546875" style="3"/>
    <col min="29" max="59" width="8.85546875" style="3" customWidth="1"/>
    <col min="60" max="16384" width="8.85546875" style="3"/>
  </cols>
  <sheetData>
    <row r="1" spans="1:61">
      <c r="A1" s="96" t="s">
        <v>736</v>
      </c>
      <c r="B1" s="96"/>
      <c r="C1" s="96"/>
      <c r="D1" s="96"/>
      <c r="E1" s="96"/>
      <c r="F1" s="97"/>
      <c r="G1" s="97"/>
      <c r="H1" s="97"/>
      <c r="I1" s="97"/>
      <c r="J1" s="97"/>
    </row>
    <row r="2" spans="1:61">
      <c r="A2" s="96"/>
      <c r="B2" s="96"/>
      <c r="C2" s="101"/>
      <c r="D2" s="101"/>
      <c r="E2" s="101"/>
      <c r="F2" s="338"/>
      <c r="G2" s="338"/>
      <c r="H2" s="338"/>
      <c r="I2" s="338"/>
      <c r="J2" s="338"/>
      <c r="K2" s="12"/>
    </row>
    <row r="3" spans="1:61">
      <c r="A3" s="98"/>
      <c r="B3" s="98"/>
      <c r="C3" s="536" t="s">
        <v>3</v>
      </c>
      <c r="D3" s="536"/>
      <c r="E3" s="536"/>
      <c r="F3" s="536"/>
      <c r="G3" s="536"/>
      <c r="H3" s="536"/>
      <c r="I3" s="536"/>
      <c r="J3" s="536"/>
      <c r="K3" s="536"/>
    </row>
    <row r="4" spans="1:61">
      <c r="A4" s="99" t="s">
        <v>182</v>
      </c>
      <c r="B4" s="100" t="s">
        <v>183</v>
      </c>
      <c r="C4" s="101">
        <v>1990</v>
      </c>
      <c r="D4" s="101">
        <v>1995</v>
      </c>
      <c r="E4" s="101">
        <v>2000</v>
      </c>
      <c r="F4" s="101">
        <v>2005</v>
      </c>
      <c r="G4" s="101">
        <v>2010</v>
      </c>
      <c r="H4" s="101">
        <v>2016</v>
      </c>
      <c r="I4" s="101">
        <v>2017</v>
      </c>
      <c r="J4" s="337">
        <v>2018</v>
      </c>
      <c r="K4" s="337" t="s">
        <v>361</v>
      </c>
      <c r="AD4"/>
      <c r="AE4"/>
      <c r="AF4"/>
      <c r="AG4"/>
      <c r="AH4"/>
      <c r="AI4"/>
      <c r="AJ4"/>
      <c r="AK4"/>
      <c r="AL4"/>
      <c r="AM4"/>
      <c r="AN4"/>
      <c r="AO4"/>
      <c r="AP4"/>
      <c r="AQ4"/>
      <c r="AR4"/>
      <c r="AS4"/>
      <c r="AT4"/>
      <c r="AU4"/>
      <c r="AV4"/>
      <c r="AW4"/>
      <c r="AX4"/>
      <c r="AY4"/>
      <c r="AZ4"/>
      <c r="BA4"/>
      <c r="BB4"/>
      <c r="BC4"/>
      <c r="BD4"/>
      <c r="BE4"/>
      <c r="BF4"/>
      <c r="BG4"/>
      <c r="BH4"/>
      <c r="BI4"/>
    </row>
    <row r="5" spans="1:61">
      <c r="A5" s="102" t="s">
        <v>132</v>
      </c>
      <c r="B5" s="103"/>
      <c r="C5" s="104">
        <v>260.56024169921875</v>
      </c>
      <c r="D5" s="104">
        <v>540.00213623046875</v>
      </c>
      <c r="E5" s="104">
        <v>958.10888671875</v>
      </c>
      <c r="F5" s="105">
        <v>1948.2958984375</v>
      </c>
      <c r="G5" s="105">
        <v>3244.941650390625</v>
      </c>
      <c r="H5" s="106">
        <v>6758.92626953125</v>
      </c>
      <c r="I5" s="105">
        <v>6949.810546875</v>
      </c>
      <c r="J5" s="341">
        <v>7887.80615234375</v>
      </c>
      <c r="K5" s="147">
        <v>9306.4013671875</v>
      </c>
      <c r="AD5"/>
      <c r="AE5"/>
      <c r="AF5"/>
      <c r="AG5"/>
      <c r="AH5"/>
      <c r="AI5"/>
      <c r="AJ5"/>
      <c r="AK5"/>
      <c r="AL5"/>
      <c r="AM5"/>
      <c r="AN5"/>
      <c r="AO5"/>
      <c r="AP5"/>
      <c r="AQ5"/>
      <c r="AR5"/>
      <c r="AS5"/>
      <c r="AT5"/>
      <c r="AU5"/>
      <c r="AV5"/>
      <c r="AW5"/>
      <c r="AX5"/>
      <c r="AY5"/>
      <c r="AZ5"/>
      <c r="BA5"/>
      <c r="BB5"/>
      <c r="BC5"/>
      <c r="BD5"/>
      <c r="BE5"/>
      <c r="BF5"/>
      <c r="BG5"/>
      <c r="BH5"/>
      <c r="BI5"/>
    </row>
    <row r="6" spans="1:61" ht="15.75">
      <c r="A6" s="107"/>
      <c r="B6" s="108" t="s">
        <v>138</v>
      </c>
      <c r="C6" s="109">
        <v>329.565185546875</v>
      </c>
      <c r="D6" s="109">
        <v>693.44287109375</v>
      </c>
      <c r="E6" s="109">
        <v>1401.675537109375</v>
      </c>
      <c r="F6" s="109">
        <v>2941.269775390625</v>
      </c>
      <c r="G6" s="109">
        <v>4784.52685546875</v>
      </c>
      <c r="H6" s="109">
        <v>10001.73828125</v>
      </c>
      <c r="I6" s="109">
        <v>10295.4228515625</v>
      </c>
      <c r="J6" s="342">
        <v>11828.123046875</v>
      </c>
      <c r="K6" s="443">
        <v>14045.6181640625</v>
      </c>
      <c r="AD6"/>
      <c r="AE6"/>
      <c r="AF6"/>
      <c r="AG6"/>
      <c r="AH6"/>
      <c r="AI6"/>
      <c r="AJ6"/>
      <c r="AK6"/>
      <c r="AL6"/>
      <c r="AM6"/>
      <c r="AN6"/>
      <c r="AO6"/>
      <c r="AP6"/>
      <c r="AQ6"/>
      <c r="AR6"/>
      <c r="AS6"/>
      <c r="AT6"/>
      <c r="AU6"/>
      <c r="AV6"/>
      <c r="AW6"/>
      <c r="AX6"/>
      <c r="AY6"/>
      <c r="AZ6"/>
      <c r="BA6"/>
      <c r="BB6"/>
      <c r="BC6"/>
      <c r="BD6"/>
      <c r="BE6"/>
      <c r="BF6"/>
      <c r="BG6"/>
      <c r="BH6"/>
      <c r="BI6"/>
    </row>
    <row r="7" spans="1:61" ht="15.75">
      <c r="A7" s="107"/>
      <c r="B7" s="108" t="s">
        <v>139</v>
      </c>
      <c r="C7" s="109">
        <v>127.73065948486328</v>
      </c>
      <c r="D7" s="109">
        <v>268.15594482421875</v>
      </c>
      <c r="E7" s="109">
        <v>547.39227294921875</v>
      </c>
      <c r="F7" s="109">
        <v>1075.18212890625</v>
      </c>
      <c r="G7" s="109">
        <v>1972.6722412109375</v>
      </c>
      <c r="H7" s="109">
        <v>4308.1640625</v>
      </c>
      <c r="I7" s="109">
        <v>4483.8173828125</v>
      </c>
      <c r="J7" s="342">
        <v>5020.15966796875</v>
      </c>
      <c r="K7" s="443">
        <v>5895.12890625</v>
      </c>
      <c r="AD7"/>
      <c r="AE7"/>
      <c r="AF7"/>
      <c r="AG7"/>
      <c r="AH7"/>
      <c r="AI7"/>
      <c r="AJ7"/>
      <c r="AK7"/>
      <c r="AL7"/>
      <c r="AM7"/>
      <c r="AN7"/>
      <c r="AO7"/>
      <c r="AP7"/>
      <c r="AQ7"/>
      <c r="AR7"/>
      <c r="AS7"/>
      <c r="AT7"/>
      <c r="AU7"/>
      <c r="AV7"/>
      <c r="AW7"/>
      <c r="AX7"/>
      <c r="AY7"/>
      <c r="AZ7"/>
      <c r="BA7"/>
      <c r="BB7"/>
      <c r="BC7"/>
      <c r="BD7"/>
      <c r="BE7"/>
      <c r="BF7"/>
      <c r="BG7"/>
      <c r="BH7"/>
      <c r="BI7"/>
    </row>
    <row r="8" spans="1:61" ht="15.75">
      <c r="A8" s="107"/>
      <c r="B8" s="108" t="s">
        <v>140</v>
      </c>
      <c r="C8" s="109">
        <v>153.60894775390625</v>
      </c>
      <c r="D8" s="109">
        <v>350.82406616210938</v>
      </c>
      <c r="E8" s="109">
        <v>524.38519287109375</v>
      </c>
      <c r="F8" s="109">
        <v>1137.7286376953125</v>
      </c>
      <c r="G8" s="109">
        <v>2124.5048828125</v>
      </c>
      <c r="H8" s="109">
        <v>4370.17041015625</v>
      </c>
      <c r="I8" s="109">
        <v>4459.49462890625</v>
      </c>
      <c r="J8" s="342">
        <v>4976.6845703125</v>
      </c>
      <c r="K8" s="443">
        <v>5829.34326171875</v>
      </c>
      <c r="AD8"/>
      <c r="AE8"/>
      <c r="AF8"/>
      <c r="AG8"/>
      <c r="AH8"/>
      <c r="AI8"/>
      <c r="AJ8"/>
      <c r="AK8"/>
      <c r="AL8"/>
      <c r="AM8"/>
      <c r="AN8"/>
      <c r="AO8"/>
      <c r="AP8"/>
      <c r="AQ8"/>
      <c r="AR8"/>
      <c r="AS8"/>
      <c r="AT8"/>
      <c r="AU8"/>
      <c r="AV8"/>
      <c r="AW8"/>
      <c r="AX8"/>
      <c r="AY8"/>
      <c r="AZ8"/>
      <c r="BA8"/>
      <c r="BB8"/>
      <c r="BC8"/>
      <c r="BD8"/>
      <c r="BE8"/>
      <c r="BF8"/>
      <c r="BG8"/>
      <c r="BH8"/>
      <c r="BI8"/>
    </row>
    <row r="9" spans="1:61">
      <c r="A9" s="102" t="s">
        <v>154</v>
      </c>
      <c r="B9" s="108"/>
      <c r="C9" s="104">
        <v>209.12596130371094</v>
      </c>
      <c r="D9" s="104">
        <v>418.20602416992188</v>
      </c>
      <c r="E9" s="104">
        <v>776.74761962890625</v>
      </c>
      <c r="F9" s="110">
        <v>1859.990966796875</v>
      </c>
      <c r="G9" s="110">
        <v>3724.31884765625</v>
      </c>
      <c r="H9" s="110">
        <v>7550.8759765625</v>
      </c>
      <c r="I9" s="110">
        <v>8011.158203125</v>
      </c>
      <c r="J9" s="343">
        <v>9083.00390625</v>
      </c>
      <c r="K9" s="444">
        <v>10736.2021484375</v>
      </c>
      <c r="AD9"/>
      <c r="AE9"/>
      <c r="AF9"/>
      <c r="AG9"/>
      <c r="AH9"/>
      <c r="AI9"/>
      <c r="AJ9"/>
      <c r="AK9"/>
      <c r="AL9"/>
      <c r="AM9"/>
      <c r="AN9"/>
      <c r="AO9"/>
      <c r="AP9"/>
      <c r="AQ9"/>
      <c r="AR9"/>
      <c r="AS9"/>
      <c r="AT9"/>
      <c r="AU9"/>
      <c r="AV9"/>
      <c r="AW9"/>
      <c r="AX9"/>
      <c r="AY9"/>
      <c r="AZ9"/>
      <c r="BA9"/>
      <c r="BB9"/>
      <c r="BC9"/>
      <c r="BD9"/>
      <c r="BE9"/>
      <c r="BF9"/>
      <c r="BG9"/>
      <c r="BH9"/>
      <c r="BI9"/>
    </row>
    <row r="10" spans="1:61" ht="15.75">
      <c r="A10" s="107"/>
      <c r="B10" s="108" t="s">
        <v>141</v>
      </c>
      <c r="C10" s="109">
        <v>221.64527893066406</v>
      </c>
      <c r="D10" s="109">
        <v>499.5677490234375</v>
      </c>
      <c r="E10" s="109">
        <v>1079.064208984375</v>
      </c>
      <c r="F10" s="109">
        <v>2576.7275390625</v>
      </c>
      <c r="G10" s="109">
        <v>5013.638671875</v>
      </c>
      <c r="H10" s="109">
        <v>10084.00390625</v>
      </c>
      <c r="I10" s="109">
        <v>10764.5517578125</v>
      </c>
      <c r="J10" s="342">
        <v>12245.55078125</v>
      </c>
      <c r="K10" s="443">
        <v>14475.19140625</v>
      </c>
      <c r="AD10"/>
      <c r="AE10"/>
      <c r="AF10"/>
      <c r="AG10"/>
      <c r="AH10"/>
      <c r="AI10"/>
      <c r="AJ10"/>
      <c r="AK10"/>
      <c r="AL10"/>
      <c r="AM10"/>
      <c r="AN10"/>
      <c r="AO10"/>
      <c r="AP10"/>
      <c r="AQ10"/>
      <c r="AR10"/>
      <c r="AS10"/>
      <c r="AT10"/>
      <c r="AU10"/>
      <c r="AV10"/>
      <c r="AW10"/>
      <c r="AX10"/>
      <c r="AY10"/>
      <c r="AZ10"/>
      <c r="BA10"/>
      <c r="BB10"/>
      <c r="BC10"/>
      <c r="BD10"/>
      <c r="BE10"/>
      <c r="BF10"/>
      <c r="BG10"/>
      <c r="BH10"/>
      <c r="BI10"/>
    </row>
    <row r="11" spans="1:61" ht="15.75">
      <c r="A11" s="107"/>
      <c r="B11" s="108" t="s">
        <v>142</v>
      </c>
      <c r="C11" s="109">
        <v>128.16297912597656</v>
      </c>
      <c r="D11" s="109">
        <v>226.43370056152344</v>
      </c>
      <c r="E11" s="109">
        <v>570.300537109375</v>
      </c>
      <c r="F11" s="109">
        <v>1344.69482421875</v>
      </c>
      <c r="G11" s="109">
        <v>2687.830078125</v>
      </c>
      <c r="H11" s="109">
        <v>5239.74755859375</v>
      </c>
      <c r="I11" s="109">
        <v>5429.5546875</v>
      </c>
      <c r="J11" s="342">
        <v>5994.2822265625</v>
      </c>
      <c r="K11" s="443">
        <v>7030.1083984375</v>
      </c>
      <c r="AD11"/>
      <c r="AE11"/>
      <c r="AF11"/>
      <c r="AG11"/>
      <c r="AH11"/>
      <c r="AI11"/>
      <c r="AJ11"/>
      <c r="AK11"/>
      <c r="AL11"/>
      <c r="AM11"/>
      <c r="AN11"/>
      <c r="AO11"/>
      <c r="AP11"/>
      <c r="AQ11"/>
      <c r="AR11"/>
      <c r="AS11"/>
      <c r="AT11"/>
      <c r="AU11"/>
      <c r="AV11"/>
      <c r="AW11"/>
      <c r="AX11"/>
      <c r="AY11"/>
      <c r="AZ11"/>
      <c r="BA11"/>
      <c r="BB11"/>
      <c r="BC11"/>
      <c r="BD11"/>
      <c r="BE11"/>
      <c r="BF11"/>
      <c r="BG11"/>
      <c r="BH11"/>
      <c r="BI11"/>
    </row>
    <row r="12" spans="1:61" ht="15.75">
      <c r="A12" s="107"/>
      <c r="B12" s="108" t="s">
        <v>143</v>
      </c>
      <c r="C12" s="109">
        <v>100.03508758544922</v>
      </c>
      <c r="D12" s="109">
        <v>169.43035888671875</v>
      </c>
      <c r="E12" s="109">
        <v>357.56222534179688</v>
      </c>
      <c r="F12" s="109">
        <v>860.7420654296875</v>
      </c>
      <c r="G12" s="109">
        <v>1955.3382568359375</v>
      </c>
      <c r="H12" s="109">
        <v>4166.037109375</v>
      </c>
      <c r="I12" s="109">
        <v>4363.9140625</v>
      </c>
      <c r="J12" s="342">
        <v>4962.29443359375</v>
      </c>
      <c r="K12" s="443">
        <v>5881.14306640625</v>
      </c>
      <c r="AD12"/>
      <c r="AE12"/>
      <c r="AF12"/>
      <c r="AG12"/>
      <c r="AH12"/>
      <c r="AI12"/>
      <c r="AJ12"/>
      <c r="AK12"/>
      <c r="AL12"/>
      <c r="AM12"/>
      <c r="AN12"/>
      <c r="AO12"/>
      <c r="AP12"/>
      <c r="AQ12"/>
      <c r="AR12"/>
      <c r="AS12"/>
      <c r="AT12"/>
      <c r="AU12"/>
      <c r="AV12"/>
      <c r="AW12"/>
      <c r="AX12"/>
      <c r="AY12"/>
      <c r="AZ12"/>
      <c r="BA12"/>
      <c r="BB12"/>
      <c r="BC12"/>
      <c r="BD12"/>
      <c r="BE12"/>
      <c r="BF12"/>
      <c r="BG12"/>
      <c r="BH12"/>
      <c r="BI12"/>
    </row>
    <row r="13" spans="1:61">
      <c r="A13" s="102" t="s">
        <v>155</v>
      </c>
      <c r="B13" s="108"/>
      <c r="C13" s="104">
        <v>205.9012451171875</v>
      </c>
      <c r="D13" s="104">
        <v>372.15206909179688</v>
      </c>
      <c r="E13" s="104">
        <v>712.96453857421875</v>
      </c>
      <c r="F13" s="110">
        <v>1534.6041259765625</v>
      </c>
      <c r="G13" s="110">
        <v>2952.00830078125</v>
      </c>
      <c r="H13" s="110">
        <v>6559.81298828125</v>
      </c>
      <c r="I13" s="110">
        <v>6948.31884765625</v>
      </c>
      <c r="J13" s="343">
        <v>7818.5068359375</v>
      </c>
      <c r="K13" s="444">
        <v>9214.3232421875</v>
      </c>
      <c r="AD13"/>
      <c r="AE13"/>
      <c r="AF13"/>
      <c r="AG13"/>
      <c r="AH13"/>
      <c r="AI13"/>
      <c r="AJ13"/>
      <c r="AK13"/>
      <c r="AL13"/>
      <c r="AM13"/>
      <c r="AN13"/>
      <c r="AO13"/>
      <c r="AP13"/>
      <c r="AQ13"/>
      <c r="AR13"/>
      <c r="AS13"/>
      <c r="AT13"/>
      <c r="AU13"/>
      <c r="AV13"/>
      <c r="AW13"/>
      <c r="AX13"/>
      <c r="AY13"/>
      <c r="AZ13"/>
      <c r="BA13"/>
      <c r="BB13"/>
      <c r="BC13"/>
      <c r="BD13"/>
      <c r="BE13"/>
      <c r="BF13"/>
      <c r="BG13"/>
      <c r="BH13"/>
      <c r="BI13"/>
    </row>
    <row r="14" spans="1:61" ht="15.75">
      <c r="A14" s="107"/>
      <c r="B14" s="108" t="s">
        <v>144</v>
      </c>
      <c r="C14" s="109">
        <v>183.7969970703125</v>
      </c>
      <c r="D14" s="109">
        <v>361.90896606445313</v>
      </c>
      <c r="E14" s="109">
        <v>872.80279541015625</v>
      </c>
      <c r="F14" s="109">
        <v>1890.6285400390625</v>
      </c>
      <c r="G14" s="109">
        <v>3560.34326171875</v>
      </c>
      <c r="H14" s="109">
        <v>7941.859375</v>
      </c>
      <c r="I14" s="109">
        <v>8318.6328125</v>
      </c>
      <c r="J14" s="342">
        <v>9398.6728515625</v>
      </c>
      <c r="K14" s="443">
        <v>11098.1064453125</v>
      </c>
      <c r="AD14"/>
      <c r="AE14"/>
      <c r="AF14"/>
      <c r="AG14"/>
      <c r="AH14"/>
      <c r="AI14"/>
      <c r="AJ14"/>
      <c r="AK14"/>
      <c r="AL14"/>
      <c r="AM14"/>
      <c r="AN14"/>
      <c r="AO14"/>
      <c r="AP14"/>
      <c r="AQ14"/>
      <c r="AR14"/>
      <c r="AS14"/>
      <c r="AT14"/>
      <c r="AU14"/>
      <c r="AV14"/>
      <c r="AW14"/>
      <c r="AX14"/>
      <c r="AY14"/>
      <c r="AZ14"/>
      <c r="BA14"/>
      <c r="BB14"/>
      <c r="BC14"/>
      <c r="BD14"/>
      <c r="BE14"/>
      <c r="BF14"/>
      <c r="BG14"/>
      <c r="BH14"/>
      <c r="BI14"/>
    </row>
    <row r="15" spans="1:61" ht="15.75">
      <c r="A15" s="107"/>
      <c r="B15" s="108" t="s">
        <v>145</v>
      </c>
      <c r="C15" s="109">
        <v>137.91401672363281</v>
      </c>
      <c r="D15" s="109">
        <v>274.50057983398438</v>
      </c>
      <c r="E15" s="109">
        <v>556.22821044921875</v>
      </c>
      <c r="F15" s="109">
        <v>1327.7916259765625</v>
      </c>
      <c r="G15" s="109">
        <v>2446.4267578125</v>
      </c>
      <c r="H15" s="109">
        <v>5241.50830078125</v>
      </c>
      <c r="I15" s="109">
        <v>5571.8046875</v>
      </c>
      <c r="J15" s="342">
        <v>6273.3134765625</v>
      </c>
      <c r="K15" s="443">
        <v>7406.4970703125</v>
      </c>
      <c r="AD15"/>
      <c r="AE15"/>
      <c r="AF15"/>
      <c r="AG15"/>
      <c r="AH15"/>
      <c r="AI15"/>
      <c r="AJ15"/>
      <c r="AK15"/>
      <c r="AL15"/>
      <c r="AM15"/>
      <c r="AN15"/>
      <c r="AO15"/>
      <c r="AP15"/>
      <c r="AQ15"/>
      <c r="AR15"/>
      <c r="AS15"/>
      <c r="AT15"/>
      <c r="AU15"/>
      <c r="AV15"/>
      <c r="AW15"/>
      <c r="AX15"/>
      <c r="AY15"/>
      <c r="AZ15"/>
      <c r="BA15"/>
      <c r="BB15"/>
      <c r="BC15"/>
      <c r="BD15"/>
      <c r="BE15"/>
      <c r="BF15"/>
      <c r="BG15"/>
      <c r="BH15"/>
      <c r="BI15"/>
    </row>
    <row r="16" spans="1:61" ht="15.75">
      <c r="A16" s="107"/>
      <c r="B16" s="108" t="s">
        <v>146</v>
      </c>
      <c r="C16" s="109">
        <v>133.628662109375</v>
      </c>
      <c r="D16" s="109">
        <v>212.21377563476563</v>
      </c>
      <c r="E16" s="109">
        <v>639.1519775390625</v>
      </c>
      <c r="F16" s="109">
        <v>1171.36865234375</v>
      </c>
      <c r="G16" s="109">
        <v>2556.01708984375</v>
      </c>
      <c r="H16" s="109">
        <v>5910.62353515625</v>
      </c>
      <c r="I16" s="109">
        <v>6398.97021484375</v>
      </c>
      <c r="J16" s="342">
        <v>7132.48876953125</v>
      </c>
      <c r="K16" s="443">
        <v>8355.3857421875</v>
      </c>
      <c r="AD16"/>
      <c r="AE16"/>
      <c r="AF16"/>
      <c r="AG16"/>
      <c r="AH16"/>
      <c r="AI16"/>
      <c r="AJ16"/>
      <c r="AK16"/>
      <c r="AL16"/>
      <c r="AM16"/>
      <c r="AN16"/>
      <c r="AO16"/>
      <c r="AP16"/>
      <c r="AQ16"/>
      <c r="AR16"/>
      <c r="AS16"/>
      <c r="AT16"/>
      <c r="AU16"/>
      <c r="AV16"/>
      <c r="AW16"/>
      <c r="AX16"/>
      <c r="AY16"/>
      <c r="AZ16"/>
      <c r="BA16"/>
      <c r="BB16"/>
      <c r="BC16"/>
      <c r="BD16"/>
      <c r="BE16"/>
      <c r="BF16"/>
      <c r="BG16"/>
      <c r="BH16"/>
      <c r="BI16"/>
    </row>
    <row r="17" spans="1:61">
      <c r="A17" s="102" t="s">
        <v>170</v>
      </c>
      <c r="B17" s="108"/>
      <c r="C17" s="104">
        <v>180.07353973388672</v>
      </c>
      <c r="D17" s="104">
        <v>273.64264869689941</v>
      </c>
      <c r="E17" s="104">
        <v>448.52051067352295</v>
      </c>
      <c r="F17" s="111" t="s">
        <v>156</v>
      </c>
      <c r="G17" s="111" t="s">
        <v>156</v>
      </c>
      <c r="H17" s="111" t="s">
        <v>156</v>
      </c>
      <c r="I17" s="111" t="s">
        <v>156</v>
      </c>
      <c r="J17" s="344" t="s">
        <v>156</v>
      </c>
      <c r="K17" s="445" t="s">
        <v>156</v>
      </c>
      <c r="AD17"/>
      <c r="AE17"/>
      <c r="AF17"/>
      <c r="AG17"/>
      <c r="AH17"/>
      <c r="AI17"/>
      <c r="AJ17"/>
      <c r="AK17"/>
      <c r="AL17"/>
      <c r="AM17"/>
      <c r="AN17"/>
      <c r="AO17"/>
      <c r="AP17"/>
      <c r="AQ17"/>
      <c r="AR17"/>
      <c r="AS17"/>
      <c r="AT17"/>
      <c r="AU17"/>
      <c r="AV17"/>
      <c r="AW17"/>
      <c r="AX17"/>
      <c r="AY17"/>
      <c r="AZ17"/>
      <c r="BA17"/>
      <c r="BB17"/>
      <c r="BC17"/>
      <c r="BD17"/>
      <c r="BE17"/>
      <c r="BF17"/>
      <c r="BG17"/>
      <c r="BH17"/>
      <c r="BI17"/>
    </row>
    <row r="18" spans="1:61">
      <c r="A18" s="102" t="s">
        <v>157</v>
      </c>
      <c r="B18" s="108"/>
      <c r="C18" s="111" t="s">
        <v>156</v>
      </c>
      <c r="D18" s="111" t="s">
        <v>156</v>
      </c>
      <c r="E18" s="111" t="s">
        <v>156</v>
      </c>
      <c r="F18" s="110">
        <v>1641.8148193359375</v>
      </c>
      <c r="G18" s="110">
        <v>3190.00341796875</v>
      </c>
      <c r="H18" s="110">
        <v>8586.654296875</v>
      </c>
      <c r="I18" s="110">
        <v>9020.7841796875</v>
      </c>
      <c r="J18" s="343">
        <v>10095.0458984375</v>
      </c>
      <c r="K18" s="444">
        <v>11939.5908203125</v>
      </c>
      <c r="AD18"/>
      <c r="AE18"/>
      <c r="AF18"/>
      <c r="AG18"/>
      <c r="AH18"/>
      <c r="AI18"/>
      <c r="AJ18"/>
      <c r="AK18"/>
      <c r="AL18"/>
      <c r="AM18"/>
      <c r="AN18"/>
      <c r="AO18"/>
      <c r="AP18"/>
      <c r="AQ18"/>
      <c r="AR18"/>
      <c r="AS18"/>
      <c r="AT18"/>
      <c r="AU18"/>
      <c r="AV18"/>
      <c r="AW18"/>
      <c r="AX18"/>
      <c r="AY18"/>
      <c r="AZ18"/>
      <c r="BA18"/>
      <c r="BB18"/>
      <c r="BC18"/>
      <c r="BD18"/>
      <c r="BE18"/>
      <c r="BF18"/>
      <c r="BG18"/>
      <c r="BH18"/>
      <c r="BI18"/>
    </row>
    <row r="19" spans="1:61" ht="15.75">
      <c r="A19" s="107"/>
      <c r="B19" s="108" t="s">
        <v>171</v>
      </c>
      <c r="C19" s="112" t="s">
        <v>156</v>
      </c>
      <c r="D19" s="112" t="s">
        <v>156</v>
      </c>
      <c r="E19" s="112" t="s">
        <v>156</v>
      </c>
      <c r="F19" s="112" t="s">
        <v>156</v>
      </c>
      <c r="G19" s="112" t="s">
        <v>156</v>
      </c>
      <c r="H19" s="109">
        <v>8810.341796875</v>
      </c>
      <c r="I19" s="109">
        <v>9321.6279296875</v>
      </c>
      <c r="J19" s="342">
        <v>10474.2509765625</v>
      </c>
      <c r="K19" s="443">
        <v>12311.9326171875</v>
      </c>
      <c r="AD19"/>
      <c r="AE19"/>
      <c r="AF19"/>
      <c r="AG19"/>
      <c r="AH19"/>
      <c r="AI19"/>
      <c r="AJ19"/>
      <c r="AK19"/>
      <c r="AL19"/>
      <c r="AM19"/>
      <c r="AN19"/>
      <c r="AO19"/>
      <c r="AP19"/>
      <c r="AQ19"/>
      <c r="AR19"/>
      <c r="AS19"/>
      <c r="AT19"/>
      <c r="AU19"/>
      <c r="AV19"/>
      <c r="AW19"/>
      <c r="AX19"/>
      <c r="AY19"/>
      <c r="AZ19"/>
      <c r="BA19"/>
      <c r="BB19"/>
      <c r="BC19"/>
      <c r="BD19"/>
      <c r="BE19"/>
      <c r="BF19"/>
      <c r="BG19"/>
      <c r="BH19"/>
      <c r="BI19"/>
    </row>
    <row r="20" spans="1:61" ht="15.75">
      <c r="A20" s="107"/>
      <c r="B20" s="108" t="s">
        <v>172</v>
      </c>
      <c r="C20" s="112" t="s">
        <v>156</v>
      </c>
      <c r="D20" s="112" t="s">
        <v>156</v>
      </c>
      <c r="E20" s="112" t="s">
        <v>156</v>
      </c>
      <c r="F20" s="112" t="s">
        <v>156</v>
      </c>
      <c r="G20" s="112" t="s">
        <v>156</v>
      </c>
      <c r="H20" s="109">
        <v>11721.9970703125</v>
      </c>
      <c r="I20" s="109">
        <v>12555.138671875</v>
      </c>
      <c r="J20" s="342">
        <v>14458.0947265625</v>
      </c>
      <c r="K20" s="443">
        <v>17766.966796875</v>
      </c>
      <c r="AD20"/>
      <c r="AE20"/>
      <c r="AF20"/>
      <c r="AG20"/>
      <c r="AH20"/>
      <c r="AI20"/>
      <c r="AJ20"/>
      <c r="AK20"/>
      <c r="AL20"/>
      <c r="AM20"/>
      <c r="AN20"/>
      <c r="AO20"/>
      <c r="AP20"/>
      <c r="AQ20"/>
      <c r="AR20"/>
      <c r="AS20"/>
      <c r="AT20"/>
      <c r="AU20"/>
      <c r="AV20"/>
      <c r="AW20"/>
      <c r="AX20"/>
      <c r="AY20"/>
      <c r="AZ20"/>
      <c r="BA20"/>
      <c r="BB20"/>
      <c r="BC20"/>
      <c r="BD20"/>
      <c r="BE20"/>
      <c r="BF20"/>
      <c r="BG20"/>
      <c r="BH20"/>
      <c r="BI20"/>
    </row>
    <row r="21" spans="1:61" ht="15.75">
      <c r="A21" s="107"/>
      <c r="B21" s="108" t="s">
        <v>173</v>
      </c>
      <c r="C21" s="112" t="s">
        <v>156</v>
      </c>
      <c r="D21" s="112" t="s">
        <v>156</v>
      </c>
      <c r="E21" s="112" t="s">
        <v>156</v>
      </c>
      <c r="F21" s="112" t="s">
        <v>156</v>
      </c>
      <c r="G21" s="112" t="s">
        <v>156</v>
      </c>
      <c r="H21" s="109">
        <v>6718.525390625</v>
      </c>
      <c r="I21" s="109">
        <v>6850.9716796875</v>
      </c>
      <c r="J21" s="342">
        <v>7313.76025390625</v>
      </c>
      <c r="K21" s="443">
        <v>8543.654296875</v>
      </c>
      <c r="AD21"/>
      <c r="AE21"/>
      <c r="AF21"/>
      <c r="AG21"/>
      <c r="AH21"/>
      <c r="AI21"/>
      <c r="AJ21"/>
      <c r="AK21"/>
      <c r="AL21"/>
      <c r="AM21"/>
      <c r="AN21"/>
      <c r="AO21"/>
      <c r="AP21"/>
      <c r="AQ21"/>
      <c r="AR21"/>
      <c r="AS21"/>
      <c r="AT21"/>
      <c r="AU21"/>
      <c r="AV21"/>
      <c r="AW21"/>
      <c r="AX21"/>
      <c r="AY21"/>
      <c r="AZ21"/>
      <c r="BA21"/>
      <c r="BB21"/>
      <c r="BC21"/>
      <c r="BD21"/>
      <c r="BE21"/>
      <c r="BF21"/>
      <c r="BG21"/>
      <c r="BH21"/>
      <c r="BI21"/>
    </row>
    <row r="22" spans="1:61" ht="15.75">
      <c r="A22" s="107"/>
      <c r="B22" s="108" t="s">
        <v>174</v>
      </c>
      <c r="C22" s="112" t="s">
        <v>156</v>
      </c>
      <c r="D22" s="112" t="s">
        <v>156</v>
      </c>
      <c r="E22" s="112" t="s">
        <v>156</v>
      </c>
      <c r="F22" s="112" t="s">
        <v>156</v>
      </c>
      <c r="G22" s="112" t="s">
        <v>156</v>
      </c>
      <c r="H22" s="109">
        <v>11252.970703125</v>
      </c>
      <c r="I22" s="109">
        <v>11864.966796875</v>
      </c>
      <c r="J22" s="342">
        <v>13538.8193359375</v>
      </c>
      <c r="K22" s="443">
        <v>16425.134765625</v>
      </c>
      <c r="AD22"/>
      <c r="AE22"/>
      <c r="AF22"/>
      <c r="AG22"/>
      <c r="AH22"/>
      <c r="AI22"/>
      <c r="AJ22"/>
      <c r="AK22"/>
      <c r="AL22"/>
      <c r="AM22"/>
      <c r="AN22"/>
      <c r="AO22"/>
      <c r="AP22"/>
      <c r="AQ22"/>
      <c r="AR22"/>
      <c r="AS22"/>
      <c r="AT22"/>
      <c r="AU22"/>
      <c r="AV22"/>
      <c r="AW22"/>
      <c r="AX22"/>
      <c r="AY22"/>
      <c r="AZ22"/>
      <c r="BA22"/>
      <c r="BB22"/>
      <c r="BC22"/>
      <c r="BD22"/>
      <c r="BE22"/>
      <c r="BF22"/>
      <c r="BG22"/>
      <c r="BH22"/>
      <c r="BI22"/>
    </row>
    <row r="23" spans="1:61" ht="15.75">
      <c r="A23" s="107"/>
      <c r="B23" s="108" t="s">
        <v>175</v>
      </c>
      <c r="C23" s="112" t="s">
        <v>156</v>
      </c>
      <c r="D23" s="112" t="s">
        <v>156</v>
      </c>
      <c r="E23" s="112" t="s">
        <v>156</v>
      </c>
      <c r="F23" s="112" t="s">
        <v>156</v>
      </c>
      <c r="G23" s="112" t="s">
        <v>156</v>
      </c>
      <c r="H23" s="109">
        <v>5937.1064453125</v>
      </c>
      <c r="I23" s="109">
        <v>6147.47509765625</v>
      </c>
      <c r="J23" s="342">
        <v>6922.07958984375</v>
      </c>
      <c r="K23" s="443">
        <v>8273.4599609375</v>
      </c>
      <c r="AD23"/>
      <c r="AE23"/>
      <c r="AF23"/>
      <c r="AG23"/>
      <c r="AH23"/>
      <c r="AI23"/>
      <c r="AJ23"/>
      <c r="AK23"/>
      <c r="AL23"/>
      <c r="AM23"/>
      <c r="AN23"/>
      <c r="AO23"/>
      <c r="AP23"/>
      <c r="AQ23"/>
      <c r="AR23"/>
      <c r="AS23"/>
      <c r="AT23"/>
      <c r="AU23"/>
      <c r="AV23"/>
      <c r="AW23"/>
      <c r="AX23"/>
      <c r="AY23"/>
      <c r="AZ23"/>
      <c r="BA23"/>
      <c r="BB23"/>
      <c r="BC23"/>
      <c r="BD23"/>
      <c r="BE23"/>
      <c r="BF23"/>
      <c r="BG23"/>
      <c r="BH23"/>
      <c r="BI23"/>
    </row>
    <row r="24" spans="1:61">
      <c r="A24" s="102" t="s">
        <v>158</v>
      </c>
      <c r="B24" s="108"/>
      <c r="C24" s="111" t="s">
        <v>156</v>
      </c>
      <c r="D24" s="111" t="s">
        <v>156</v>
      </c>
      <c r="E24" s="111" t="s">
        <v>156</v>
      </c>
      <c r="F24" s="110">
        <v>1267.77734375</v>
      </c>
      <c r="G24" s="110">
        <v>3500.967529296875</v>
      </c>
      <c r="H24" s="110">
        <v>7906.1298828125</v>
      </c>
      <c r="I24" s="110">
        <v>7987.43212890625</v>
      </c>
      <c r="J24" s="343">
        <v>8992.013671875</v>
      </c>
      <c r="K24" s="444">
        <v>10539.62109375</v>
      </c>
      <c r="AD24"/>
      <c r="AE24"/>
      <c r="AF24"/>
      <c r="AG24"/>
      <c r="AH24"/>
      <c r="AI24"/>
      <c r="AJ24"/>
      <c r="AK24"/>
      <c r="AL24"/>
      <c r="AM24"/>
      <c r="AN24"/>
      <c r="AO24"/>
      <c r="AP24"/>
      <c r="AQ24"/>
      <c r="AR24"/>
      <c r="AS24"/>
      <c r="AT24"/>
      <c r="AU24"/>
      <c r="AV24"/>
      <c r="AW24"/>
      <c r="AX24"/>
      <c r="AY24"/>
      <c r="AZ24"/>
      <c r="BA24"/>
      <c r="BB24"/>
      <c r="BC24"/>
      <c r="BD24"/>
      <c r="BE24"/>
      <c r="BF24"/>
      <c r="BG24"/>
      <c r="BH24"/>
      <c r="BI24"/>
    </row>
    <row r="25" spans="1:61" ht="15.75">
      <c r="A25" s="107"/>
      <c r="B25" s="108" t="s">
        <v>176</v>
      </c>
      <c r="C25" s="112" t="s">
        <v>156</v>
      </c>
      <c r="D25" s="112" t="s">
        <v>156</v>
      </c>
      <c r="E25" s="112" t="s">
        <v>156</v>
      </c>
      <c r="F25" s="112" t="s">
        <v>156</v>
      </c>
      <c r="G25" s="112" t="s">
        <v>156</v>
      </c>
      <c r="H25" s="123">
        <v>8548.791015625</v>
      </c>
      <c r="I25" s="123">
        <v>8986.236328125</v>
      </c>
      <c r="J25" s="345">
        <v>10251.4013671875</v>
      </c>
      <c r="K25" s="446">
        <v>12116.994140625</v>
      </c>
      <c r="AD25"/>
      <c r="AE25"/>
      <c r="AF25"/>
      <c r="AG25"/>
      <c r="AH25"/>
      <c r="AI25"/>
      <c r="AJ25"/>
      <c r="AK25"/>
      <c r="AL25"/>
      <c r="AM25"/>
      <c r="AN25"/>
      <c r="AO25"/>
      <c r="AP25"/>
      <c r="AQ25"/>
      <c r="AR25"/>
      <c r="AS25"/>
      <c r="AT25"/>
      <c r="AU25"/>
      <c r="AV25"/>
      <c r="AW25"/>
      <c r="AX25"/>
      <c r="AY25"/>
      <c r="AZ25"/>
      <c r="BA25"/>
      <c r="BB25"/>
      <c r="BC25"/>
      <c r="BD25"/>
      <c r="BE25"/>
      <c r="BF25"/>
      <c r="BG25"/>
      <c r="BH25"/>
      <c r="BI25"/>
    </row>
    <row r="26" spans="1:61" ht="15.75">
      <c r="A26" s="107"/>
      <c r="B26" s="108" t="s">
        <v>177</v>
      </c>
      <c r="C26" s="112" t="s">
        <v>156</v>
      </c>
      <c r="D26" s="112" t="s">
        <v>156</v>
      </c>
      <c r="E26" s="112" t="s">
        <v>156</v>
      </c>
      <c r="F26" s="112" t="s">
        <v>156</v>
      </c>
      <c r="G26" s="112" t="s">
        <v>156</v>
      </c>
      <c r="H26" s="123">
        <v>8358.1279296875</v>
      </c>
      <c r="I26" s="123">
        <v>8174.1611328125</v>
      </c>
      <c r="J26" s="345">
        <v>9171.41015625</v>
      </c>
      <c r="K26" s="446">
        <v>10762.3603515625</v>
      </c>
      <c r="AD26"/>
      <c r="AE26"/>
      <c r="AF26"/>
      <c r="AG26"/>
      <c r="AH26"/>
      <c r="AI26"/>
      <c r="AJ26"/>
      <c r="AK26"/>
      <c r="AL26"/>
      <c r="AM26"/>
      <c r="AN26"/>
      <c r="AO26"/>
      <c r="AP26"/>
      <c r="AQ26"/>
      <c r="AR26"/>
      <c r="AS26"/>
      <c r="AT26"/>
      <c r="AU26"/>
      <c r="AV26"/>
      <c r="AW26"/>
      <c r="AX26"/>
      <c r="AY26"/>
      <c r="AZ26"/>
      <c r="BA26"/>
      <c r="BB26"/>
      <c r="BC26"/>
      <c r="BD26"/>
      <c r="BE26"/>
      <c r="BF26"/>
      <c r="BG26"/>
      <c r="BH26"/>
      <c r="BI26"/>
    </row>
    <row r="27" spans="1:61" ht="15.75">
      <c r="A27" s="107"/>
      <c r="B27" s="108" t="s">
        <v>178</v>
      </c>
      <c r="C27" s="112" t="s">
        <v>156</v>
      </c>
      <c r="D27" s="112" t="s">
        <v>156</v>
      </c>
      <c r="E27" s="112" t="s">
        <v>156</v>
      </c>
      <c r="F27" s="112" t="s">
        <v>156</v>
      </c>
      <c r="G27" s="112" t="s">
        <v>156</v>
      </c>
      <c r="H27" s="123">
        <v>6352.67138671875</v>
      </c>
      <c r="I27" s="123">
        <v>6441.37646484375</v>
      </c>
      <c r="J27" s="345">
        <v>7169.0673828125</v>
      </c>
      <c r="K27" s="446">
        <v>8304.3798828125</v>
      </c>
      <c r="AD27"/>
      <c r="AE27"/>
      <c r="AF27"/>
      <c r="AG27"/>
      <c r="AH27"/>
      <c r="AI27"/>
      <c r="AJ27"/>
      <c r="AK27"/>
      <c r="AL27"/>
      <c r="AM27"/>
      <c r="AN27"/>
      <c r="AO27"/>
      <c r="AP27"/>
      <c r="AQ27"/>
      <c r="AR27"/>
      <c r="AS27"/>
      <c r="AT27"/>
      <c r="AU27"/>
      <c r="AV27"/>
      <c r="AW27"/>
      <c r="AX27"/>
      <c r="AY27"/>
      <c r="AZ27"/>
      <c r="BA27"/>
      <c r="BB27"/>
      <c r="BC27"/>
      <c r="BD27"/>
      <c r="BE27"/>
      <c r="BF27"/>
      <c r="BG27"/>
      <c r="BH27"/>
      <c r="BI27"/>
    </row>
    <row r="28" spans="1:61">
      <c r="A28" s="102" t="s">
        <v>123</v>
      </c>
      <c r="B28" s="108"/>
      <c r="C28" s="110">
        <v>177.30191040039063</v>
      </c>
      <c r="D28" s="110">
        <v>329.1353759765625</v>
      </c>
      <c r="E28" s="110">
        <v>676.85577392578125</v>
      </c>
      <c r="F28" s="110">
        <v>1405.2823486328125</v>
      </c>
      <c r="G28" s="110">
        <v>2547.23388671875</v>
      </c>
      <c r="H28" s="110">
        <v>5557.603515625</v>
      </c>
      <c r="I28" s="110">
        <v>5775.20751953125</v>
      </c>
      <c r="J28" s="343">
        <v>6494.005859375</v>
      </c>
      <c r="K28" s="444">
        <v>7641.66455078125</v>
      </c>
      <c r="AD28"/>
      <c r="AE28"/>
      <c r="AF28"/>
      <c r="AG28"/>
      <c r="AH28"/>
      <c r="AI28"/>
      <c r="AJ28"/>
      <c r="AK28"/>
      <c r="AL28"/>
      <c r="AM28"/>
      <c r="AN28"/>
      <c r="AO28"/>
      <c r="AP28"/>
      <c r="AQ28"/>
      <c r="AR28"/>
      <c r="AS28"/>
      <c r="AT28"/>
      <c r="AU28"/>
      <c r="AV28"/>
      <c r="AW28"/>
      <c r="AX28"/>
      <c r="AY28"/>
      <c r="AZ28"/>
      <c r="BA28"/>
      <c r="BB28"/>
      <c r="BC28"/>
      <c r="BD28"/>
      <c r="BE28"/>
      <c r="BF28"/>
      <c r="BG28"/>
      <c r="BH28"/>
      <c r="BI28"/>
    </row>
    <row r="29" spans="1:61" ht="15.75">
      <c r="A29" s="107"/>
      <c r="B29" s="113" t="s">
        <v>147</v>
      </c>
      <c r="C29" s="113">
        <v>126.1612548828125</v>
      </c>
      <c r="D29" s="113">
        <v>255.5616455078125</v>
      </c>
      <c r="E29" s="113">
        <v>752.9072265625</v>
      </c>
      <c r="F29" s="109">
        <v>1562.1148681640625</v>
      </c>
      <c r="G29" s="109">
        <v>2830.96728515625</v>
      </c>
      <c r="H29" s="109">
        <v>6172.33349609375</v>
      </c>
      <c r="I29" s="109">
        <v>6362.919921875</v>
      </c>
      <c r="J29" s="342">
        <v>7148.7734375</v>
      </c>
      <c r="K29" s="443">
        <v>8406.4501953125</v>
      </c>
      <c r="AD29"/>
      <c r="AE29"/>
      <c r="AF29"/>
      <c r="AG29"/>
      <c r="AH29"/>
      <c r="AI29"/>
      <c r="AJ29"/>
      <c r="AK29"/>
      <c r="AL29"/>
      <c r="AM29"/>
      <c r="AN29"/>
      <c r="AO29"/>
      <c r="AP29"/>
      <c r="AQ29"/>
      <c r="AR29"/>
      <c r="AS29"/>
      <c r="AT29"/>
      <c r="AU29"/>
      <c r="AV29"/>
      <c r="AW29"/>
      <c r="AX29"/>
      <c r="AY29"/>
      <c r="AZ29"/>
      <c r="BA29"/>
      <c r="BB29"/>
      <c r="BC29"/>
      <c r="BD29"/>
      <c r="BE29"/>
      <c r="BF29"/>
      <c r="BG29"/>
      <c r="BH29"/>
      <c r="BI29"/>
    </row>
    <row r="30" spans="1:61" ht="15.75">
      <c r="A30" s="107"/>
      <c r="B30" s="113" t="s">
        <v>148</v>
      </c>
      <c r="C30" s="113">
        <v>112.10218048095703</v>
      </c>
      <c r="D30" s="113">
        <v>191.21356201171875</v>
      </c>
      <c r="E30" s="113">
        <v>518.9691162109375</v>
      </c>
      <c r="F30" s="109">
        <v>1078.9012451171875</v>
      </c>
      <c r="G30" s="109">
        <v>1948.317138671875</v>
      </c>
      <c r="H30" s="109">
        <v>4237.70458984375</v>
      </c>
      <c r="I30" s="109">
        <v>4509.73046875</v>
      </c>
      <c r="J30" s="342">
        <v>5080.1337890625</v>
      </c>
      <c r="K30" s="443">
        <v>5985.529296875</v>
      </c>
    </row>
    <row r="31" spans="1:61">
      <c r="A31" s="102" t="s">
        <v>159</v>
      </c>
      <c r="B31" s="113"/>
      <c r="C31" s="110">
        <v>256.25885009765625</v>
      </c>
      <c r="D31" s="110">
        <v>476.78515625</v>
      </c>
      <c r="E31" s="110">
        <v>894.05194091796875</v>
      </c>
      <c r="F31" s="110">
        <v>1122.2889404296875</v>
      </c>
      <c r="G31" s="110">
        <v>3134.68017578125</v>
      </c>
      <c r="H31" s="110">
        <v>7660.33935546875</v>
      </c>
      <c r="I31" s="110">
        <v>7963.74365234375</v>
      </c>
      <c r="J31" s="343">
        <v>8951.6064453125</v>
      </c>
      <c r="K31" s="444">
        <v>10505.712890625</v>
      </c>
    </row>
    <row r="32" spans="1:61" ht="15.75">
      <c r="A32" s="107"/>
      <c r="B32" s="113" t="s">
        <v>149</v>
      </c>
      <c r="C32" s="113">
        <v>184.87922668457031</v>
      </c>
      <c r="D32" s="113">
        <v>352.31561279296875</v>
      </c>
      <c r="E32" s="113">
        <v>816.90740966796875</v>
      </c>
      <c r="F32" s="109">
        <v>1026.0020751953125</v>
      </c>
      <c r="G32" s="109">
        <v>3570.56982421875</v>
      </c>
      <c r="H32" s="109">
        <v>7846.03955078125</v>
      </c>
      <c r="I32" s="109">
        <v>8119.32568359375</v>
      </c>
      <c r="J32" s="342">
        <v>9106.2890625</v>
      </c>
      <c r="K32" s="443">
        <v>10678.970703125</v>
      </c>
    </row>
    <row r="33" spans="1:11" ht="15.75">
      <c r="A33" s="107"/>
      <c r="B33" s="113" t="s">
        <v>150</v>
      </c>
      <c r="C33" s="113">
        <v>187.60507202148438</v>
      </c>
      <c r="D33" s="113">
        <v>367.40011596679688</v>
      </c>
      <c r="E33" s="113">
        <v>1054.932373046875</v>
      </c>
      <c r="F33" s="109">
        <v>1323.7584228515625</v>
      </c>
      <c r="G33" s="109">
        <v>2214.302001953125</v>
      </c>
      <c r="H33" s="109">
        <v>7263.93359375</v>
      </c>
      <c r="I33" s="109">
        <v>7631.02783203125</v>
      </c>
      <c r="J33" s="342">
        <v>8620.2099609375</v>
      </c>
      <c r="K33" s="443">
        <v>10133.8466796875</v>
      </c>
    </row>
    <row r="34" spans="1:11">
      <c r="A34" s="102" t="s">
        <v>118</v>
      </c>
      <c r="B34" s="113"/>
      <c r="C34" s="110">
        <v>206.11732482910156</v>
      </c>
      <c r="D34" s="110">
        <v>358.95159912109375</v>
      </c>
      <c r="E34" s="110">
        <v>670.73004150390625</v>
      </c>
      <c r="F34" s="110">
        <v>1704.7120361328125</v>
      </c>
      <c r="G34" s="110">
        <v>3259.46826171875</v>
      </c>
      <c r="H34" s="110">
        <v>7396.3408203125</v>
      </c>
      <c r="I34" s="110">
        <v>7635.75341796875</v>
      </c>
      <c r="J34" s="343">
        <v>8554.6884765625</v>
      </c>
      <c r="K34" s="444">
        <v>10081.2626953125</v>
      </c>
    </row>
    <row r="35" spans="1:11" ht="15.75">
      <c r="A35" s="107"/>
      <c r="B35" s="113" t="s">
        <v>151</v>
      </c>
      <c r="C35" s="113">
        <v>158.13340759277344</v>
      </c>
      <c r="D35" s="113">
        <v>302.55636596679688</v>
      </c>
      <c r="E35" s="113">
        <v>693.30242919921875</v>
      </c>
      <c r="F35" s="109">
        <v>1948.505126953125</v>
      </c>
      <c r="G35" s="109">
        <v>3531.583251953125</v>
      </c>
      <c r="H35" s="109">
        <v>8209.083984375</v>
      </c>
      <c r="I35" s="109">
        <v>8448.408203125</v>
      </c>
      <c r="J35" s="342">
        <v>9496.5869140625</v>
      </c>
      <c r="K35" s="443">
        <v>11223.619140625</v>
      </c>
    </row>
    <row r="36" spans="1:11" ht="15.75">
      <c r="A36" s="107"/>
      <c r="B36" s="113" t="s">
        <v>152</v>
      </c>
      <c r="C36" s="113">
        <v>144.86692810058594</v>
      </c>
      <c r="D36" s="113">
        <v>228.07060241699219</v>
      </c>
      <c r="E36" s="113">
        <v>626.0302734375</v>
      </c>
      <c r="F36" s="109">
        <v>1240.294921875</v>
      </c>
      <c r="G36" s="109">
        <v>2760.13330078125</v>
      </c>
      <c r="H36" s="109">
        <v>5970.416015625</v>
      </c>
      <c r="I36" s="109">
        <v>6220.6123046875</v>
      </c>
      <c r="J36" s="342">
        <v>6926.708984375</v>
      </c>
      <c r="K36" s="443">
        <v>8121.53173828125</v>
      </c>
    </row>
    <row r="37" spans="1:11">
      <c r="A37" s="102" t="s">
        <v>119</v>
      </c>
      <c r="B37" s="113"/>
      <c r="C37" s="110">
        <v>147.18215942382813</v>
      </c>
      <c r="D37" s="110">
        <v>302.30374145507813</v>
      </c>
      <c r="E37" s="110">
        <v>574.35858154296875</v>
      </c>
      <c r="F37" s="110">
        <v>1295.5924072265625</v>
      </c>
      <c r="G37" s="110">
        <v>2412.896484375</v>
      </c>
      <c r="H37" s="110">
        <v>5556.673828125</v>
      </c>
      <c r="I37" s="110">
        <v>5853.212890625</v>
      </c>
      <c r="J37" s="343">
        <v>6563.87158203125</v>
      </c>
      <c r="K37" s="444">
        <v>7738.3603515625</v>
      </c>
    </row>
    <row r="38" spans="1:11" ht="15.75">
      <c r="A38" s="107"/>
      <c r="B38" s="113" t="s">
        <v>397</v>
      </c>
      <c r="C38" s="113">
        <v>126.47283172607422</v>
      </c>
      <c r="D38" s="113">
        <v>279.5472412109375</v>
      </c>
      <c r="E38" s="113">
        <v>605.53094482421875</v>
      </c>
      <c r="F38" s="109">
        <v>1332.1727294921875</v>
      </c>
      <c r="G38" s="109">
        <v>2485.3623046875</v>
      </c>
      <c r="H38" s="109">
        <v>5661.81591796875</v>
      </c>
      <c r="I38" s="109">
        <v>6094.52880859375</v>
      </c>
      <c r="J38" s="342">
        <v>6828.5732421875</v>
      </c>
      <c r="K38" s="443">
        <v>8049.94873046875</v>
      </c>
    </row>
    <row r="39" spans="1:11" ht="15.75">
      <c r="A39" s="114"/>
      <c r="B39" s="115" t="s">
        <v>153</v>
      </c>
      <c r="C39" s="115">
        <v>95.007331848144531</v>
      </c>
      <c r="D39" s="115">
        <v>179.57522583007813</v>
      </c>
      <c r="E39" s="115">
        <v>537.4019775390625</v>
      </c>
      <c r="F39" s="116">
        <v>1258.25146484375</v>
      </c>
      <c r="G39" s="116">
        <v>2384.191162109375</v>
      </c>
      <c r="H39" s="116">
        <v>5487.06103515625</v>
      </c>
      <c r="I39" s="116">
        <v>5607.2490234375</v>
      </c>
      <c r="J39" s="346">
        <v>6286.25048828125</v>
      </c>
      <c r="K39" s="447">
        <v>7411.26904296875</v>
      </c>
    </row>
    <row r="40" spans="1:11" ht="15.75">
      <c r="A40" s="107"/>
      <c r="B40" s="107"/>
      <c r="C40" s="117"/>
      <c r="D40" s="117"/>
      <c r="E40" s="117"/>
      <c r="F40" s="107"/>
      <c r="G40" s="107"/>
      <c r="H40" s="107"/>
      <c r="I40" s="107"/>
      <c r="J40" s="107"/>
    </row>
    <row r="41" spans="1:11" ht="15.75">
      <c r="A41" s="117" t="s">
        <v>160</v>
      </c>
      <c r="B41" s="117"/>
      <c r="C41" s="117"/>
      <c r="D41" s="117"/>
      <c r="E41" s="117"/>
      <c r="F41" s="107"/>
      <c r="G41" s="107"/>
      <c r="H41" s="107"/>
      <c r="I41" s="107"/>
      <c r="J41" s="107"/>
    </row>
    <row r="42" spans="1:11" ht="15.75">
      <c r="A42" s="117" t="s">
        <v>161</v>
      </c>
      <c r="B42" s="117"/>
      <c r="C42" s="117"/>
      <c r="D42" s="117"/>
      <c r="E42" s="117"/>
      <c r="F42" s="107"/>
      <c r="G42" s="107"/>
      <c r="H42" s="107"/>
      <c r="I42" s="107"/>
      <c r="J42" s="107"/>
    </row>
    <row r="43" spans="1:11" ht="15.75">
      <c r="A43" s="117" t="s">
        <v>698</v>
      </c>
      <c r="B43" s="117"/>
      <c r="C43" s="117"/>
      <c r="D43" s="117"/>
      <c r="E43" s="117"/>
      <c r="F43" s="107"/>
      <c r="G43" s="107"/>
      <c r="H43" s="107"/>
      <c r="I43" s="107"/>
      <c r="J43" s="107"/>
    </row>
    <row r="44" spans="1:11" ht="15.75">
      <c r="A44" s="117" t="s">
        <v>162</v>
      </c>
      <c r="B44" s="117"/>
      <c r="C44" s="118"/>
      <c r="D44" s="118"/>
      <c r="E44" s="118"/>
      <c r="F44" s="107"/>
      <c r="G44" s="107"/>
      <c r="H44" s="107"/>
      <c r="I44" s="107"/>
      <c r="J44" s="107"/>
    </row>
    <row r="45" spans="1:11" ht="15.75">
      <c r="A45" s="117" t="s">
        <v>167</v>
      </c>
      <c r="B45" s="117"/>
      <c r="C45" s="117"/>
      <c r="D45" s="117"/>
      <c r="E45" s="117"/>
      <c r="F45" s="107"/>
      <c r="G45" s="107"/>
      <c r="H45" s="107"/>
      <c r="I45" s="107"/>
      <c r="J45" s="107"/>
    </row>
    <row r="46" spans="1:11" ht="15.75">
      <c r="A46" s="117" t="s">
        <v>163</v>
      </c>
      <c r="B46" s="117"/>
      <c r="C46" s="117"/>
      <c r="D46" s="117"/>
      <c r="E46" s="117"/>
      <c r="F46" s="107"/>
      <c r="G46" s="107"/>
      <c r="H46" s="107"/>
      <c r="I46" s="107"/>
      <c r="J46" s="107"/>
    </row>
    <row r="47" spans="1:11">
      <c r="A47" s="117" t="s">
        <v>168</v>
      </c>
      <c r="B47" s="117"/>
      <c r="C47" s="117"/>
      <c r="D47" s="117"/>
      <c r="E47" s="117"/>
      <c r="F47" s="109"/>
      <c r="G47" s="113"/>
      <c r="H47" s="119"/>
      <c r="I47" s="119"/>
      <c r="J47" s="109"/>
    </row>
    <row r="48" spans="1:11">
      <c r="A48" s="1" t="s">
        <v>187</v>
      </c>
      <c r="B48" s="118"/>
      <c r="C48" s="117"/>
      <c r="D48" s="117"/>
      <c r="E48" s="117"/>
      <c r="F48" s="109"/>
      <c r="G48" s="113"/>
      <c r="H48" s="119"/>
      <c r="I48" s="119"/>
      <c r="J48" s="109"/>
    </row>
    <row r="49" spans="1:10">
      <c r="A49" s="118" t="s">
        <v>169</v>
      </c>
      <c r="B49" s="117"/>
      <c r="C49" s="117"/>
      <c r="D49" s="117"/>
      <c r="E49" s="117"/>
      <c r="F49" s="109"/>
      <c r="G49" s="113"/>
      <c r="H49" s="119"/>
      <c r="I49" s="119"/>
      <c r="J49" s="109"/>
    </row>
    <row r="50" spans="1:10">
      <c r="A50" s="117" t="s">
        <v>133</v>
      </c>
      <c r="B50" s="117"/>
      <c r="C50" s="117"/>
      <c r="D50" s="117"/>
      <c r="E50" s="117"/>
      <c r="F50" s="109"/>
      <c r="G50" s="113"/>
      <c r="H50" s="119"/>
      <c r="I50" s="119"/>
      <c r="J50" s="109"/>
    </row>
    <row r="51" spans="1:10">
      <c r="A51" s="117" t="s">
        <v>164</v>
      </c>
      <c r="B51" s="117"/>
      <c r="C51" s="117"/>
      <c r="D51" s="117"/>
      <c r="E51" s="117"/>
      <c r="F51" s="109"/>
      <c r="G51" s="113"/>
      <c r="H51" s="119"/>
      <c r="I51" s="119"/>
      <c r="J51" s="109"/>
    </row>
    <row r="52" spans="1:10">
      <c r="A52" s="117" t="s">
        <v>390</v>
      </c>
      <c r="B52" s="117"/>
      <c r="C52" s="117"/>
      <c r="D52" s="117"/>
      <c r="E52" s="117"/>
      <c r="F52" s="120"/>
      <c r="G52" s="120"/>
      <c r="H52" s="120"/>
      <c r="I52" s="120"/>
      <c r="J52" s="120"/>
    </row>
    <row r="53" spans="1:10">
      <c r="A53" s="117" t="s">
        <v>165</v>
      </c>
      <c r="B53" s="122"/>
      <c r="C53" s="122"/>
      <c r="D53" s="122"/>
      <c r="E53" s="122"/>
      <c r="F53" s="117"/>
      <c r="G53" s="117"/>
      <c r="H53" s="117"/>
      <c r="I53" s="117"/>
      <c r="J53" s="117"/>
    </row>
    <row r="54" spans="1:10" ht="15.75">
      <c r="A54" s="117" t="s">
        <v>166</v>
      </c>
      <c r="B54" s="107"/>
      <c r="C54" s="107"/>
      <c r="D54" s="107"/>
      <c r="E54" s="107"/>
      <c r="F54" s="117"/>
      <c r="G54" s="117"/>
      <c r="H54" s="117"/>
      <c r="I54" s="117"/>
      <c r="J54" s="117"/>
    </row>
    <row r="55" spans="1:10">
      <c r="A55" s="121" t="s">
        <v>106</v>
      </c>
    </row>
    <row r="58" spans="1:10">
      <c r="A58" s="1" t="s">
        <v>681</v>
      </c>
    </row>
    <row r="59" spans="1:10">
      <c r="A59" s="452" t="s">
        <v>679</v>
      </c>
    </row>
    <row r="61" spans="1:10">
      <c r="A61" s="459"/>
    </row>
    <row r="62" spans="1:10">
      <c r="A62" s="459"/>
    </row>
    <row r="63" spans="1:10">
      <c r="A63" s="459"/>
    </row>
    <row r="64" spans="1:10">
      <c r="A64" s="459"/>
    </row>
    <row r="65" spans="1:1">
      <c r="A65" s="459"/>
    </row>
    <row r="66" spans="1:1">
      <c r="A66" s="459"/>
    </row>
    <row r="67" spans="1:1">
      <c r="A67" s="459"/>
    </row>
  </sheetData>
  <mergeCells count="1">
    <mergeCell ref="C3:K3"/>
  </mergeCells>
  <hyperlinks>
    <hyperlink ref="A59" location="Contents!A1" display="Link to Contents" xr:uid="{00000000-0004-0000-0F00-000000000000}"/>
  </hyperlinks>
  <pageMargins left="0.75" right="0.75" top="1" bottom="1" header="0.5" footer="0.5"/>
  <pageSetup paperSize="9" orientation="portrait" horizontalDpi="4294967292" verticalDpi="429496729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Q41"/>
  <sheetViews>
    <sheetView showGridLines="0" zoomScale="120" zoomScaleNormal="120" zoomScalePageLayoutView="125" workbookViewId="0"/>
  </sheetViews>
  <sheetFormatPr defaultColWidth="8.85546875" defaultRowHeight="11.25"/>
  <cols>
    <col min="1" max="1" width="8.85546875" style="1"/>
    <col min="2" max="2" width="12.28515625" style="1" bestFit="1" customWidth="1"/>
    <col min="3" max="3" width="8.85546875" style="1"/>
    <col min="4" max="4" width="2.85546875" style="1" customWidth="1"/>
    <col min="5" max="6" width="8.85546875" style="1"/>
    <col min="7" max="7" width="2.85546875" style="1" customWidth="1"/>
    <col min="8" max="9" width="8.85546875" style="1"/>
    <col min="10" max="10" width="2.85546875" style="1" customWidth="1"/>
    <col min="11" max="12" width="8.85546875" style="1"/>
    <col min="13" max="13" width="2.85546875" style="1" customWidth="1"/>
    <col min="14" max="15" width="8.85546875" style="1"/>
    <col min="16" max="16" width="2.85546875" style="1" customWidth="1"/>
    <col min="17" max="28" width="8.85546875" style="1"/>
    <col min="29" max="33" width="8.85546875" style="1" customWidth="1"/>
    <col min="34" max="34" width="9" style="1" customWidth="1"/>
    <col min="35" max="35" width="14.140625" style="1" customWidth="1"/>
    <col min="36" max="36" width="9" style="1" customWidth="1"/>
    <col min="37" max="37" width="12.85546875" style="1" customWidth="1"/>
    <col min="38" max="38" width="9" style="1" customWidth="1"/>
    <col min="39" max="39" width="12.85546875" style="1" customWidth="1"/>
    <col min="40" max="40" width="9" style="1" customWidth="1"/>
    <col min="41" max="41" width="12.85546875" style="1" customWidth="1"/>
    <col min="42" max="42" width="9" style="1" customWidth="1"/>
    <col min="43" max="43" width="13" style="1" customWidth="1"/>
    <col min="44" max="44" width="9" style="1" customWidth="1"/>
    <col min="45" max="45" width="14.140625" style="1" bestFit="1" customWidth="1"/>
    <col min="46" max="16384" width="8.85546875" style="1"/>
  </cols>
  <sheetData>
    <row r="1" spans="1:43">
      <c r="A1" s="26" t="s">
        <v>669</v>
      </c>
    </row>
    <row r="3" spans="1:43" ht="32.1" customHeight="1">
      <c r="A3" s="41"/>
      <c r="B3" s="518" t="s">
        <v>60</v>
      </c>
      <c r="C3" s="518"/>
      <c r="D3" s="43"/>
      <c r="E3" s="518" t="s">
        <v>192</v>
      </c>
      <c r="F3" s="518"/>
      <c r="G3" s="43"/>
      <c r="H3" s="518" t="s">
        <v>193</v>
      </c>
      <c r="I3" s="518"/>
      <c r="J3" s="141"/>
      <c r="K3" s="518" t="s">
        <v>189</v>
      </c>
      <c r="L3" s="518"/>
      <c r="M3" s="141"/>
      <c r="N3" s="518" t="s">
        <v>190</v>
      </c>
      <c r="O3" s="518"/>
      <c r="P3" s="46"/>
      <c r="Q3" s="518" t="s">
        <v>61</v>
      </c>
      <c r="R3" s="518"/>
    </row>
    <row r="4" spans="1:43" ht="34.5">
      <c r="A4" s="44" t="s">
        <v>3</v>
      </c>
      <c r="B4" s="42" t="s">
        <v>7</v>
      </c>
      <c r="C4" s="42" t="s">
        <v>8</v>
      </c>
      <c r="D4" s="42"/>
      <c r="E4" s="42" t="s">
        <v>7</v>
      </c>
      <c r="F4" s="42" t="s">
        <v>8</v>
      </c>
      <c r="G4" s="42"/>
      <c r="H4" s="140" t="s">
        <v>7</v>
      </c>
      <c r="I4" s="140" t="s">
        <v>8</v>
      </c>
      <c r="J4" s="140"/>
      <c r="K4" s="140" t="s">
        <v>7</v>
      </c>
      <c r="L4" s="140" t="s">
        <v>8</v>
      </c>
      <c r="M4" s="140"/>
      <c r="N4" s="140" t="s">
        <v>7</v>
      </c>
      <c r="O4" s="140" t="s">
        <v>8</v>
      </c>
      <c r="P4" s="45"/>
      <c r="Q4" s="45" t="s">
        <v>7</v>
      </c>
      <c r="R4" s="45" t="s">
        <v>8</v>
      </c>
      <c r="AD4"/>
      <c r="AE4"/>
      <c r="AF4"/>
      <c r="AG4"/>
      <c r="AH4"/>
      <c r="AI4"/>
      <c r="AJ4"/>
      <c r="AK4"/>
      <c r="AL4"/>
      <c r="AM4"/>
      <c r="AN4"/>
      <c r="AO4"/>
      <c r="AP4"/>
      <c r="AQ4"/>
    </row>
    <row r="5" spans="1:43" ht="15">
      <c r="A5" s="4">
        <v>1990</v>
      </c>
      <c r="B5" s="2">
        <v>4158.0016711900862</v>
      </c>
      <c r="C5" s="2">
        <v>41.536561033875117</v>
      </c>
      <c r="E5" s="2">
        <v>35.640853</v>
      </c>
      <c r="F5" s="47">
        <v>0.35603604399470035</v>
      </c>
      <c r="H5" s="2">
        <v>0.15490000000000001</v>
      </c>
      <c r="I5" s="2">
        <v>1.5473811251032375E-3</v>
      </c>
      <c r="K5" s="2">
        <v>48.128134131582065</v>
      </c>
      <c r="L5" s="2">
        <v>0.4807783495264491</v>
      </c>
      <c r="N5" s="2">
        <v>5654.3119794637641</v>
      </c>
      <c r="O5" s="2">
        <v>56.4840260327137</v>
      </c>
      <c r="Q5" s="2">
        <v>114.224493</v>
      </c>
      <c r="R5" s="2">
        <v>1.1410511587649248</v>
      </c>
      <c r="S5" s="77"/>
      <c r="T5" s="77"/>
      <c r="AD5"/>
      <c r="AE5"/>
      <c r="AF5"/>
      <c r="AG5"/>
      <c r="AH5"/>
      <c r="AI5"/>
      <c r="AJ5"/>
      <c r="AK5"/>
      <c r="AL5"/>
      <c r="AM5"/>
      <c r="AN5"/>
      <c r="AO5"/>
      <c r="AP5"/>
      <c r="AQ5"/>
    </row>
    <row r="6" spans="1:43" ht="15">
      <c r="A6" s="4">
        <v>1991</v>
      </c>
      <c r="B6" s="2">
        <v>4510.201861920159</v>
      </c>
      <c r="C6" s="2">
        <v>39.087485935822492</v>
      </c>
      <c r="E6" s="2">
        <v>161.482451</v>
      </c>
      <c r="F6" s="47">
        <v>1.3994812705916044</v>
      </c>
      <c r="H6" s="2">
        <v>0.54620000000000002</v>
      </c>
      <c r="I6" s="2">
        <v>4.7336206830123871E-3</v>
      </c>
      <c r="K6" s="2">
        <v>53.39092014472449</v>
      </c>
      <c r="L6" s="2">
        <v>0.46271029637885491</v>
      </c>
      <c r="N6" s="2">
        <v>6688.4666381481611</v>
      </c>
      <c r="O6" s="2">
        <v>57.96533140969693</v>
      </c>
      <c r="Q6" s="2">
        <v>124.64805862</v>
      </c>
      <c r="R6" s="2">
        <v>1.080257466827119</v>
      </c>
      <c r="S6" s="77"/>
      <c r="T6" s="77"/>
      <c r="AD6"/>
      <c r="AE6"/>
      <c r="AF6"/>
      <c r="AG6"/>
      <c r="AH6"/>
      <c r="AI6"/>
      <c r="AJ6"/>
      <c r="AK6"/>
      <c r="AL6"/>
      <c r="AM6"/>
      <c r="AN6"/>
      <c r="AO6"/>
      <c r="AP6"/>
      <c r="AQ6"/>
    </row>
    <row r="7" spans="1:43" ht="15">
      <c r="A7" s="4">
        <v>1992</v>
      </c>
      <c r="B7" s="2">
        <v>5239.0033318199767</v>
      </c>
      <c r="C7" s="2">
        <v>39.948411821540361</v>
      </c>
      <c r="E7" s="2">
        <v>202.75130899999999</v>
      </c>
      <c r="F7" s="47">
        <v>1.5460178733031396</v>
      </c>
      <c r="H7" s="2">
        <v>2.0139999999999998</v>
      </c>
      <c r="I7" s="2">
        <v>1.5357138813010191E-2</v>
      </c>
      <c r="K7" s="2">
        <v>73.289285202336217</v>
      </c>
      <c r="L7" s="2">
        <v>0.55884494853950906</v>
      </c>
      <c r="N7" s="2">
        <v>7525.6970253459494</v>
      </c>
      <c r="O7" s="2">
        <v>57.384892692599635</v>
      </c>
      <c r="Q7" s="2">
        <v>71.667106819999987</v>
      </c>
      <c r="R7" s="2">
        <v>0.54647552520435427</v>
      </c>
      <c r="S7" s="77"/>
      <c r="T7" s="77"/>
      <c r="AD7"/>
      <c r="AE7"/>
      <c r="AF7"/>
      <c r="AG7"/>
      <c r="AH7"/>
      <c r="AI7"/>
      <c r="AJ7"/>
      <c r="AK7"/>
      <c r="AL7"/>
      <c r="AM7"/>
      <c r="AN7"/>
      <c r="AO7"/>
      <c r="AP7"/>
      <c r="AQ7"/>
    </row>
    <row r="8" spans="1:43" ht="15">
      <c r="A8" s="4">
        <v>1993</v>
      </c>
      <c r="B8" s="2">
        <v>6253.2430177564165</v>
      </c>
      <c r="C8" s="2">
        <v>40.124924919768773</v>
      </c>
      <c r="E8" s="2">
        <v>345.06121450000001</v>
      </c>
      <c r="F8" s="47">
        <v>2.2141399726864184</v>
      </c>
      <c r="H8" s="2">
        <v>1.0705</v>
      </c>
      <c r="I8" s="2">
        <v>6.8690329169429458E-3</v>
      </c>
      <c r="K8" s="2">
        <v>92.45692655642118</v>
      </c>
      <c r="L8" s="2">
        <v>0.59326452304104016</v>
      </c>
      <c r="N8" s="2">
        <v>8821.0559381169496</v>
      </c>
      <c r="O8" s="2">
        <v>56.601703504082543</v>
      </c>
      <c r="Q8" s="2">
        <v>71.547838799999994</v>
      </c>
      <c r="R8" s="2">
        <v>0.45909804750427619</v>
      </c>
      <c r="S8" s="77"/>
      <c r="T8" s="77"/>
      <c r="AD8"/>
      <c r="AE8"/>
      <c r="AF8"/>
      <c r="AG8"/>
      <c r="AH8"/>
      <c r="AI8"/>
      <c r="AJ8"/>
      <c r="AK8"/>
      <c r="AL8"/>
      <c r="AM8"/>
      <c r="AN8"/>
      <c r="AO8"/>
      <c r="AP8"/>
      <c r="AQ8"/>
    </row>
    <row r="9" spans="1:43" ht="15">
      <c r="A9" s="4">
        <v>1994</v>
      </c>
      <c r="B9" s="2">
        <v>7136.8106350709613</v>
      </c>
      <c r="C9" s="2">
        <v>40.091112354739494</v>
      </c>
      <c r="E9" s="2">
        <v>215.970590625</v>
      </c>
      <c r="F9" s="47">
        <v>1.2132171717598377</v>
      </c>
      <c r="H9" s="2">
        <v>3.7726000000000002</v>
      </c>
      <c r="I9" s="2">
        <v>2.119262205532603E-2</v>
      </c>
      <c r="K9" s="2">
        <v>120.32052979297256</v>
      </c>
      <c r="L9" s="2">
        <v>0.67590190144702933</v>
      </c>
      <c r="N9" s="2">
        <v>10273.618700520597</v>
      </c>
      <c r="O9" s="2">
        <v>57.712166214457604</v>
      </c>
      <c r="Q9" s="2">
        <v>50.985166699999994</v>
      </c>
      <c r="R9" s="2">
        <v>0.28640973554071303</v>
      </c>
      <c r="S9" s="77"/>
      <c r="T9" s="77"/>
      <c r="AD9"/>
      <c r="AE9"/>
      <c r="AF9"/>
      <c r="AG9"/>
      <c r="AH9"/>
      <c r="AI9"/>
      <c r="AJ9"/>
      <c r="AK9"/>
      <c r="AL9"/>
      <c r="AM9"/>
      <c r="AN9"/>
      <c r="AO9"/>
      <c r="AP9"/>
      <c r="AQ9"/>
    </row>
    <row r="10" spans="1:43" ht="15">
      <c r="A10" s="4">
        <v>1995</v>
      </c>
      <c r="B10" s="2">
        <v>8110.9127499955057</v>
      </c>
      <c r="C10" s="2">
        <v>39.727899849897803</v>
      </c>
      <c r="E10" s="2">
        <v>408.07753624999998</v>
      </c>
      <c r="F10" s="47">
        <v>1.9987964352275918</v>
      </c>
      <c r="H10" s="2">
        <v>9.7360000000000007</v>
      </c>
      <c r="I10" s="2">
        <v>4.7687707272997031E-2</v>
      </c>
      <c r="K10" s="2">
        <v>159.84852104197438</v>
      </c>
      <c r="L10" s="2">
        <v>0.78295085039761514</v>
      </c>
      <c r="N10" s="2">
        <v>11675.249232939446</v>
      </c>
      <c r="O10" s="2">
        <v>57.186305234151547</v>
      </c>
      <c r="Q10" s="2">
        <v>52.338859499999998</v>
      </c>
      <c r="R10" s="2">
        <v>0.25635992305243627</v>
      </c>
      <c r="S10" s="77"/>
      <c r="T10" s="77"/>
      <c r="AD10"/>
      <c r="AE10"/>
      <c r="AF10"/>
      <c r="AG10"/>
      <c r="AH10"/>
      <c r="AI10"/>
      <c r="AJ10"/>
      <c r="AK10"/>
      <c r="AL10"/>
      <c r="AM10"/>
      <c r="AN10"/>
      <c r="AO10"/>
      <c r="AP10"/>
      <c r="AQ10"/>
    </row>
    <row r="11" spans="1:43" ht="15">
      <c r="A11" s="4">
        <v>1996</v>
      </c>
      <c r="B11" s="2">
        <v>9472.253078500009</v>
      </c>
      <c r="C11" s="2">
        <v>40.417706819168615</v>
      </c>
      <c r="E11" s="2">
        <v>84.452675468750002</v>
      </c>
      <c r="F11" s="47">
        <v>0.36035602605867684</v>
      </c>
      <c r="H11" s="2">
        <v>8.2944999999999993</v>
      </c>
      <c r="I11" s="2">
        <v>3.5392283803367522E-2</v>
      </c>
      <c r="K11" s="2">
        <v>182.38614094596909</v>
      </c>
      <c r="L11" s="2">
        <v>0.77823401798308867</v>
      </c>
      <c r="N11" s="2">
        <v>13647.344576229036</v>
      </c>
      <c r="O11" s="2">
        <v>58.23264722457612</v>
      </c>
      <c r="Q11" s="2">
        <v>41.168351099999995</v>
      </c>
      <c r="R11" s="2">
        <v>0.17566362841013655</v>
      </c>
      <c r="S11" s="77"/>
      <c r="T11" s="77"/>
      <c r="AD11"/>
      <c r="AE11"/>
      <c r="AF11"/>
      <c r="AG11"/>
      <c r="AH11"/>
      <c r="AI11"/>
      <c r="AJ11"/>
      <c r="AK11"/>
      <c r="AL11"/>
      <c r="AM11"/>
      <c r="AN11"/>
      <c r="AO11"/>
      <c r="AP11"/>
      <c r="AQ11"/>
    </row>
    <row r="12" spans="1:43" ht="15">
      <c r="A12" s="4">
        <v>1997</v>
      </c>
      <c r="B12" s="2">
        <v>10520.292560791053</v>
      </c>
      <c r="C12" s="2">
        <v>39.609910340718478</v>
      </c>
      <c r="E12" s="2">
        <v>116.18094025000001</v>
      </c>
      <c r="F12" s="47">
        <v>0.43743238127750689</v>
      </c>
      <c r="H12" s="2">
        <v>78.981313259185228</v>
      </c>
      <c r="I12" s="2">
        <v>0.2973722183780495</v>
      </c>
      <c r="K12" s="2">
        <v>350.77822336621597</v>
      </c>
      <c r="L12" s="2">
        <v>1.320713649047758</v>
      </c>
      <c r="N12" s="2">
        <v>15466.619612008462</v>
      </c>
      <c r="O12" s="2">
        <v>58.233306019351573</v>
      </c>
      <c r="Q12" s="2">
        <v>26.895833209999999</v>
      </c>
      <c r="R12" s="2">
        <v>0.10126539122662119</v>
      </c>
      <c r="S12" s="77"/>
      <c r="T12" s="77"/>
      <c r="AD12"/>
      <c r="AE12"/>
      <c r="AF12"/>
      <c r="AG12"/>
      <c r="AH12"/>
      <c r="AI12"/>
      <c r="AJ12"/>
      <c r="AK12"/>
      <c r="AL12"/>
      <c r="AM12"/>
      <c r="AN12"/>
      <c r="AO12"/>
      <c r="AP12"/>
      <c r="AQ12"/>
    </row>
    <row r="13" spans="1:43" ht="15">
      <c r="A13" s="4">
        <v>1998</v>
      </c>
      <c r="B13" s="2">
        <v>12763.646102865168</v>
      </c>
      <c r="C13" s="2">
        <v>40.728497956874662</v>
      </c>
      <c r="E13" s="2">
        <v>146.53317881250001</v>
      </c>
      <c r="F13" s="47">
        <v>0.46758396666447449</v>
      </c>
      <c r="H13" s="2">
        <v>106.42056472580822</v>
      </c>
      <c r="I13" s="2">
        <v>0.3395855477402776</v>
      </c>
      <c r="K13" s="2">
        <v>345.03201522150829</v>
      </c>
      <c r="L13" s="2">
        <v>1.1009891385072976</v>
      </c>
      <c r="N13" s="2">
        <v>17862.56297685875</v>
      </c>
      <c r="O13" s="2">
        <v>56.999023150933716</v>
      </c>
      <c r="Q13" s="2">
        <v>114.17201310000002</v>
      </c>
      <c r="R13" s="2">
        <v>0.36432023927957224</v>
      </c>
      <c r="S13" s="77"/>
      <c r="T13" s="77"/>
      <c r="AD13"/>
      <c r="AE13"/>
      <c r="AF13"/>
      <c r="AG13"/>
      <c r="AH13"/>
      <c r="AI13"/>
      <c r="AJ13"/>
      <c r="AK13"/>
      <c r="AL13"/>
      <c r="AM13"/>
      <c r="AN13"/>
      <c r="AO13"/>
      <c r="AP13"/>
      <c r="AQ13"/>
    </row>
    <row r="14" spans="1:43" ht="15">
      <c r="A14" s="4">
        <v>1999</v>
      </c>
      <c r="B14" s="2">
        <v>13603.740139785799</v>
      </c>
      <c r="C14" s="2">
        <v>39.490348394333672</v>
      </c>
      <c r="E14" s="2">
        <v>118.744629</v>
      </c>
      <c r="F14" s="47">
        <v>0.3447042299383215</v>
      </c>
      <c r="H14" s="2">
        <v>149.54637527556719</v>
      </c>
      <c r="I14" s="2">
        <v>0.43411873499921949</v>
      </c>
      <c r="K14" s="2">
        <v>504.94099636937716</v>
      </c>
      <c r="L14" s="2">
        <v>1.4657951166599288</v>
      </c>
      <c r="N14" s="2">
        <v>19945.239099763734</v>
      </c>
      <c r="O14" s="2">
        <v>57.899109565787256</v>
      </c>
      <c r="Q14" s="2">
        <v>126.0544574</v>
      </c>
      <c r="R14" s="2">
        <v>0.36592395828159902</v>
      </c>
      <c r="S14" s="77"/>
      <c r="T14" s="77"/>
      <c r="AD14"/>
      <c r="AE14"/>
      <c r="AF14"/>
      <c r="AG14"/>
      <c r="AH14"/>
      <c r="AI14"/>
      <c r="AJ14"/>
      <c r="AK14"/>
      <c r="AL14"/>
      <c r="AM14"/>
      <c r="AN14"/>
      <c r="AO14"/>
      <c r="AP14"/>
      <c r="AQ14"/>
    </row>
    <row r="15" spans="1:43" ht="15">
      <c r="A15" s="4">
        <v>2000</v>
      </c>
      <c r="B15" s="2">
        <v>17126.207690390864</v>
      </c>
      <c r="C15" s="2">
        <v>41.702910036074826</v>
      </c>
      <c r="E15" s="2">
        <v>572.00683137500005</v>
      </c>
      <c r="F15" s="47">
        <v>1.3928564840560702</v>
      </c>
      <c r="H15" s="2">
        <v>241.90563391604169</v>
      </c>
      <c r="I15" s="2">
        <v>0.58904861314280255</v>
      </c>
      <c r="K15" s="2">
        <v>691.22178457428799</v>
      </c>
      <c r="L15" s="2">
        <v>1.6831490320679827</v>
      </c>
      <c r="N15" s="2">
        <v>22335.108440077114</v>
      </c>
      <c r="O15" s="2">
        <v>54.386764119713504</v>
      </c>
      <c r="Q15" s="2">
        <v>100.7261682</v>
      </c>
      <c r="R15" s="2">
        <v>0.24527171494480884</v>
      </c>
      <c r="S15" s="77"/>
      <c r="T15" s="77"/>
      <c r="AD15"/>
      <c r="AE15"/>
      <c r="AF15"/>
      <c r="AG15"/>
      <c r="AH15"/>
      <c r="AI15"/>
      <c r="AJ15"/>
      <c r="AK15"/>
      <c r="AL15"/>
      <c r="AM15"/>
      <c r="AN15"/>
      <c r="AO15"/>
      <c r="AP15"/>
      <c r="AQ15"/>
    </row>
    <row r="16" spans="1:43" ht="15">
      <c r="A16" s="4">
        <v>2001</v>
      </c>
      <c r="B16" s="2">
        <v>18879.391491860129</v>
      </c>
      <c r="C16" s="2">
        <v>40.228862606741153</v>
      </c>
      <c r="E16" s="2">
        <v>498.23992550000003</v>
      </c>
      <c r="F16" s="47">
        <v>1.0616669248462951</v>
      </c>
      <c r="H16" s="2">
        <v>321.25473669574762</v>
      </c>
      <c r="I16" s="2">
        <v>0.68454074220930849</v>
      </c>
      <c r="K16" s="2">
        <v>736.62070211620346</v>
      </c>
      <c r="L16" s="2">
        <v>1.5696169567483376</v>
      </c>
      <c r="N16" s="2">
        <v>26325.731550087286</v>
      </c>
      <c r="O16" s="2">
        <v>56.095782430647979</v>
      </c>
      <c r="Q16" s="2">
        <v>168.72746529999998</v>
      </c>
      <c r="R16" s="2">
        <v>0.35953033880694274</v>
      </c>
      <c r="S16" s="77"/>
      <c r="T16" s="77"/>
      <c r="AD16"/>
      <c r="AE16"/>
      <c r="AF16"/>
      <c r="AG16"/>
      <c r="AH16"/>
      <c r="AI16"/>
      <c r="AJ16"/>
      <c r="AK16"/>
      <c r="AL16"/>
      <c r="AM16"/>
      <c r="AN16"/>
      <c r="AO16"/>
      <c r="AP16"/>
      <c r="AQ16"/>
    </row>
    <row r="17" spans="1:43" ht="15">
      <c r="A17" s="4">
        <v>2002</v>
      </c>
      <c r="B17" s="2">
        <v>22817.459894066855</v>
      </c>
      <c r="C17" s="2">
        <v>40.47961046149657</v>
      </c>
      <c r="E17" s="2">
        <v>153.19448288281251</v>
      </c>
      <c r="F17" s="47">
        <v>0.27177665790744504</v>
      </c>
      <c r="H17" s="2">
        <v>287.26491300622524</v>
      </c>
      <c r="I17" s="2">
        <v>0.50962604215079088</v>
      </c>
      <c r="K17" s="2">
        <v>876.34580442468234</v>
      </c>
      <c r="L17" s="2">
        <v>1.5546926326318302</v>
      </c>
      <c r="N17" s="2">
        <v>32042.3409180811</v>
      </c>
      <c r="O17" s="2">
        <v>56.845130205560949</v>
      </c>
      <c r="Q17" s="2">
        <v>191.17923529999999</v>
      </c>
      <c r="R17" s="2">
        <v>0.3391640002524165</v>
      </c>
      <c r="S17" s="77"/>
      <c r="T17" s="77"/>
      <c r="AD17"/>
      <c r="AE17"/>
      <c r="AF17"/>
      <c r="AG17"/>
      <c r="AH17"/>
      <c r="AI17"/>
      <c r="AJ17"/>
      <c r="AK17"/>
      <c r="AL17"/>
      <c r="AM17"/>
      <c r="AN17"/>
      <c r="AO17"/>
      <c r="AP17"/>
      <c r="AQ17"/>
    </row>
    <row r="18" spans="1:43" ht="15">
      <c r="A18" s="4">
        <v>2003</v>
      </c>
      <c r="B18" s="2">
        <v>23264.819981149481</v>
      </c>
      <c r="C18" s="2">
        <v>36.767728106288786</v>
      </c>
      <c r="E18" s="2">
        <v>824.75465874999998</v>
      </c>
      <c r="F18" s="47">
        <v>1.3034424969497103</v>
      </c>
      <c r="H18" s="2">
        <v>254.15719412921325</v>
      </c>
      <c r="I18" s="2">
        <v>0.40167010179196999</v>
      </c>
      <c r="K18" s="2">
        <v>1040.6743990437697</v>
      </c>
      <c r="L18" s="2">
        <v>1.6446821158392761</v>
      </c>
      <c r="N18" s="2">
        <v>36640.545089934618</v>
      </c>
      <c r="O18" s="2">
        <v>57.906727867419661</v>
      </c>
      <c r="Q18" s="2">
        <v>1250.1575275999999</v>
      </c>
      <c r="R18" s="2">
        <v>1.9757493117105962</v>
      </c>
      <c r="S18" s="77"/>
      <c r="T18" s="77"/>
      <c r="AD18"/>
      <c r="AE18"/>
      <c r="AF18"/>
      <c r="AG18"/>
      <c r="AH18"/>
      <c r="AI18"/>
      <c r="AJ18"/>
      <c r="AK18"/>
      <c r="AL18"/>
      <c r="AM18"/>
      <c r="AN18"/>
      <c r="AO18"/>
      <c r="AP18"/>
      <c r="AQ18"/>
    </row>
    <row r="19" spans="1:43" ht="15">
      <c r="A19" s="4">
        <v>2004</v>
      </c>
      <c r="B19" s="2">
        <v>31261.523383436357</v>
      </c>
      <c r="C19" s="2">
        <v>40.76560865125591</v>
      </c>
      <c r="E19" s="2">
        <v>503.68354825</v>
      </c>
      <c r="F19" s="47">
        <v>0.65681272662850088</v>
      </c>
      <c r="H19" s="2">
        <v>265.34293302841763</v>
      </c>
      <c r="I19" s="2">
        <v>0.34601212594598318</v>
      </c>
      <c r="K19" s="2">
        <v>1416.9981470377961</v>
      </c>
      <c r="L19" s="2">
        <v>1.8477919714016158</v>
      </c>
      <c r="N19" s="2">
        <v>42786.793349946056</v>
      </c>
      <c r="O19" s="2">
        <v>55.794775313803946</v>
      </c>
      <c r="Q19" s="2">
        <v>451.68006110000005</v>
      </c>
      <c r="R19" s="2">
        <v>0.58899921096404184</v>
      </c>
      <c r="S19" s="77"/>
      <c r="T19" s="77"/>
      <c r="AD19"/>
      <c r="AE19"/>
      <c r="AF19"/>
      <c r="AG19"/>
      <c r="AH19"/>
      <c r="AI19"/>
      <c r="AJ19"/>
      <c r="AK19"/>
      <c r="AL19"/>
      <c r="AM19"/>
      <c r="AN19"/>
      <c r="AO19"/>
      <c r="AP19"/>
      <c r="AQ19"/>
    </row>
    <row r="20" spans="1:43" ht="15">
      <c r="A20" s="4">
        <v>2005</v>
      </c>
      <c r="B20" s="2">
        <v>36469.653140831993</v>
      </c>
      <c r="C20" s="2">
        <v>41.143665824033121</v>
      </c>
      <c r="E20" s="2">
        <v>940.55785349999996</v>
      </c>
      <c r="F20" s="47">
        <v>1.0611013453606724</v>
      </c>
      <c r="H20" s="2">
        <v>249.66225194410228</v>
      </c>
      <c r="I20" s="2">
        <v>0.28165939015644192</v>
      </c>
      <c r="K20" s="2">
        <v>1801.2744518360421</v>
      </c>
      <c r="L20" s="2">
        <v>2.0321288447006007</v>
      </c>
      <c r="N20" s="2">
        <v>48809.459068631106</v>
      </c>
      <c r="O20" s="2">
        <v>55.064962236319403</v>
      </c>
      <c r="Q20" s="2">
        <v>369.16902963000001</v>
      </c>
      <c r="R20" s="2">
        <v>0.4164823594297774</v>
      </c>
      <c r="S20" s="77"/>
      <c r="T20" s="77"/>
      <c r="AD20"/>
      <c r="AE20"/>
      <c r="AF20"/>
      <c r="AG20"/>
      <c r="AH20"/>
      <c r="AI20"/>
      <c r="AJ20"/>
      <c r="AK20"/>
      <c r="AL20"/>
      <c r="AM20"/>
      <c r="AN20"/>
      <c r="AO20"/>
      <c r="AP20"/>
      <c r="AQ20"/>
    </row>
    <row r="21" spans="1:43" ht="15">
      <c r="A21" s="4">
        <v>2006</v>
      </c>
      <c r="B21" s="2">
        <v>44096.001154154867</v>
      </c>
      <c r="C21" s="2">
        <v>41.654271985255029</v>
      </c>
      <c r="E21" s="2">
        <v>3285.2065895078126</v>
      </c>
      <c r="F21" s="47">
        <v>3.1032947483995774</v>
      </c>
      <c r="H21" s="2">
        <v>204.95963330030639</v>
      </c>
      <c r="I21" s="2">
        <v>0.19361039749711345</v>
      </c>
      <c r="K21" s="2">
        <v>2486.2778601746481</v>
      </c>
      <c r="L21" s="2">
        <v>2.3486051230945812</v>
      </c>
      <c r="N21" s="2">
        <v>55607.654896655957</v>
      </c>
      <c r="O21" s="2">
        <v>52.52849058648161</v>
      </c>
      <c r="Q21" s="2">
        <v>181.7936229</v>
      </c>
      <c r="R21" s="2">
        <v>0.17172715927208254</v>
      </c>
      <c r="S21" s="77"/>
      <c r="T21" s="77"/>
      <c r="AD21"/>
      <c r="AE21"/>
      <c r="AF21"/>
      <c r="AG21"/>
      <c r="AH21"/>
      <c r="AI21"/>
      <c r="AJ21"/>
      <c r="AK21"/>
      <c r="AL21"/>
      <c r="AM21"/>
      <c r="AN21"/>
      <c r="AO21"/>
      <c r="AP21"/>
      <c r="AQ21"/>
    </row>
    <row r="22" spans="1:43" ht="15">
      <c r="A22" s="4">
        <v>2007</v>
      </c>
      <c r="B22" s="2">
        <v>52882.253328606275</v>
      </c>
      <c r="C22" s="2">
        <v>44.105340940776216</v>
      </c>
      <c r="E22" s="2">
        <v>1773.2086069453126</v>
      </c>
      <c r="F22" s="47">
        <v>1.4789076721535204</v>
      </c>
      <c r="H22" s="2">
        <v>462.07558461173147</v>
      </c>
      <c r="I22" s="2">
        <v>0.38538450835423255</v>
      </c>
      <c r="K22" s="2">
        <v>3053.7195123717615</v>
      </c>
      <c r="L22" s="2">
        <v>2.5468910977324106</v>
      </c>
      <c r="N22" s="2">
        <v>61329.989261547838</v>
      </c>
      <c r="O22" s="2">
        <v>51.150998983840047</v>
      </c>
      <c r="Q22" s="2">
        <v>398.63929939999997</v>
      </c>
      <c r="R22" s="2">
        <v>0.33247679714355599</v>
      </c>
      <c r="S22" s="77"/>
      <c r="T22" s="77"/>
      <c r="AD22"/>
      <c r="AE22"/>
      <c r="AF22"/>
      <c r="AG22"/>
      <c r="AH22"/>
      <c r="AI22"/>
      <c r="AJ22"/>
      <c r="AK22"/>
      <c r="AL22"/>
      <c r="AM22"/>
      <c r="AN22"/>
      <c r="AO22"/>
      <c r="AP22"/>
      <c r="AQ22"/>
    </row>
    <row r="23" spans="1:43" ht="15">
      <c r="A23" s="4">
        <v>2008</v>
      </c>
      <c r="B23" s="2">
        <v>59636.435995528467</v>
      </c>
      <c r="C23" s="2">
        <v>42.840058136818406</v>
      </c>
      <c r="E23" s="2">
        <v>1709.1602487734374</v>
      </c>
      <c r="F23" s="47">
        <v>1.2277816941992161</v>
      </c>
      <c r="H23" s="2">
        <v>824.40461375245798</v>
      </c>
      <c r="I23" s="2">
        <v>0.59221415552171364</v>
      </c>
      <c r="K23" s="2">
        <v>3591.0308664410686</v>
      </c>
      <c r="L23" s="2">
        <v>2.5796305315927941</v>
      </c>
      <c r="N23" s="2">
        <v>72348.710301956715</v>
      </c>
      <c r="O23" s="2">
        <v>51.971968205679708</v>
      </c>
      <c r="Q23" s="2">
        <v>1097.4359961999999</v>
      </c>
      <c r="R23" s="2">
        <v>0.78834727618817357</v>
      </c>
      <c r="S23" s="77"/>
      <c r="T23" s="77"/>
      <c r="AD23"/>
      <c r="AE23"/>
      <c r="AF23"/>
      <c r="AG23"/>
      <c r="AH23"/>
      <c r="AI23"/>
      <c r="AJ23"/>
      <c r="AK23"/>
      <c r="AL23"/>
      <c r="AM23"/>
      <c r="AN23"/>
      <c r="AO23"/>
      <c r="AP23"/>
      <c r="AQ23"/>
    </row>
    <row r="24" spans="1:43" ht="15">
      <c r="A24" s="4">
        <v>2009</v>
      </c>
      <c r="B24" s="2">
        <v>65372.811519398056</v>
      </c>
      <c r="C24" s="2">
        <v>42.077683288584602</v>
      </c>
      <c r="E24" s="2">
        <v>2774.4132148144531</v>
      </c>
      <c r="F24" s="47">
        <v>1.7857711463118868</v>
      </c>
      <c r="H24" s="2">
        <v>894.45153544590255</v>
      </c>
      <c r="I24" s="2">
        <v>0.57572020463450679</v>
      </c>
      <c r="K24" s="2">
        <v>4313.0110296506</v>
      </c>
      <c r="L24" s="2">
        <v>2.7761007658659311</v>
      </c>
      <c r="N24" s="2">
        <v>80386.201749160697</v>
      </c>
      <c r="O24" s="2">
        <v>51.74116057360898</v>
      </c>
      <c r="Q24" s="2">
        <v>1621.3039483421198</v>
      </c>
      <c r="R24" s="2">
        <v>1.0435640209940846</v>
      </c>
      <c r="S24" s="77"/>
      <c r="T24" s="77"/>
      <c r="AD24"/>
      <c r="AE24"/>
      <c r="AF24"/>
      <c r="AG24"/>
      <c r="AH24"/>
      <c r="AI24"/>
      <c r="AJ24"/>
      <c r="AK24"/>
      <c r="AL24"/>
      <c r="AM24"/>
      <c r="AN24"/>
      <c r="AO24"/>
      <c r="AP24"/>
      <c r="AQ24"/>
    </row>
    <row r="25" spans="1:43" ht="15">
      <c r="A25" s="4">
        <v>2010</v>
      </c>
      <c r="B25" s="2">
        <v>69745.722096970698</v>
      </c>
      <c r="C25" s="2">
        <v>40.178071968568368</v>
      </c>
      <c r="E25" s="2">
        <v>2850.4425090156251</v>
      </c>
      <c r="F25" s="47">
        <v>1.6420402689396003</v>
      </c>
      <c r="H25" s="2">
        <v>982.88579360494271</v>
      </c>
      <c r="I25" s="2">
        <v>0.56620614089330701</v>
      </c>
      <c r="K25" s="2">
        <v>4828.9694265862481</v>
      </c>
      <c r="L25" s="2">
        <v>2.7818004505802589</v>
      </c>
      <c r="N25" s="2">
        <v>93772.151443739232</v>
      </c>
      <c r="O25" s="2">
        <v>54.01885787512245</v>
      </c>
      <c r="Q25" s="2">
        <v>1411.3394216200004</v>
      </c>
      <c r="R25" s="2">
        <v>0.8130232958960063</v>
      </c>
      <c r="S25" s="77"/>
      <c r="T25" s="77"/>
      <c r="AD25"/>
      <c r="AE25"/>
      <c r="AF25"/>
      <c r="AG25"/>
      <c r="AH25"/>
      <c r="AI25"/>
      <c r="AJ25"/>
      <c r="AK25"/>
      <c r="AL25"/>
      <c r="AM25"/>
      <c r="AN25"/>
      <c r="AO25"/>
      <c r="AP25"/>
      <c r="AQ25"/>
    </row>
    <row r="26" spans="1:43" ht="15">
      <c r="A26" s="4">
        <v>2011</v>
      </c>
      <c r="B26" s="2">
        <v>81859.53834388117</v>
      </c>
      <c r="C26" s="2">
        <v>41.125561838423828</v>
      </c>
      <c r="E26" s="2">
        <v>1357.7243406796874</v>
      </c>
      <c r="F26" s="47">
        <v>0.68210959237995039</v>
      </c>
      <c r="H26" s="2">
        <v>1065.6919320216832</v>
      </c>
      <c r="I26" s="2">
        <v>0.53539490128755518</v>
      </c>
      <c r="K26" s="2">
        <v>5298.4147829027397</v>
      </c>
      <c r="L26" s="2">
        <v>2.6618802061222859</v>
      </c>
      <c r="N26" s="2">
        <v>107819.83302324574</v>
      </c>
      <c r="O26" s="2">
        <v>54.167801335242537</v>
      </c>
      <c r="Q26" s="2">
        <v>1646.6274050899997</v>
      </c>
      <c r="R26" s="2">
        <v>0.82725212654383307</v>
      </c>
      <c r="S26" s="77"/>
      <c r="T26" s="77"/>
      <c r="AD26"/>
      <c r="AE26"/>
      <c r="AF26"/>
      <c r="AG26"/>
      <c r="AH26"/>
      <c r="AI26"/>
      <c r="AJ26"/>
      <c r="AK26"/>
      <c r="AL26"/>
      <c r="AM26"/>
      <c r="AN26"/>
      <c r="AO26"/>
      <c r="AP26"/>
      <c r="AQ26"/>
    </row>
    <row r="27" spans="1:43" ht="15">
      <c r="A27" s="4">
        <v>2012</v>
      </c>
      <c r="B27" s="2">
        <v>91147.77924840452</v>
      </c>
      <c r="C27" s="2">
        <v>39.93048988809123</v>
      </c>
      <c r="E27" s="2">
        <v>1118.5182669999999</v>
      </c>
      <c r="F27" s="47">
        <v>0.49000625926791985</v>
      </c>
      <c r="H27" s="2">
        <v>1087.2179962844248</v>
      </c>
      <c r="I27" s="2">
        <v>0.4762940750149538</v>
      </c>
      <c r="K27" s="2">
        <v>6170.8547936185178</v>
      </c>
      <c r="L27" s="2">
        <v>2.7033599388739544</v>
      </c>
      <c r="N27" s="2">
        <v>127064.09777918176</v>
      </c>
      <c r="O27" s="2">
        <v>55.664896208646411</v>
      </c>
      <c r="Q27" s="2">
        <v>1677.6501220600003</v>
      </c>
      <c r="R27" s="2">
        <v>0.73495363010552406</v>
      </c>
      <c r="S27" s="77"/>
      <c r="T27" s="77"/>
      <c r="AD27"/>
      <c r="AE27"/>
      <c r="AF27"/>
      <c r="AG27"/>
      <c r="AH27"/>
      <c r="AI27"/>
      <c r="AJ27"/>
      <c r="AK27"/>
      <c r="AL27"/>
      <c r="AM27"/>
      <c r="AN27"/>
      <c r="AO27"/>
      <c r="AP27"/>
      <c r="AQ27"/>
    </row>
    <row r="28" spans="1:43" ht="15">
      <c r="A28" s="6">
        <v>2013</v>
      </c>
      <c r="B28" s="40">
        <v>109912.74249155825</v>
      </c>
      <c r="C28" s="40">
        <v>42.088363798188567</v>
      </c>
      <c r="D28" s="17"/>
      <c r="E28" s="40">
        <v>2152.9237727480468</v>
      </c>
      <c r="F28" s="53">
        <v>0.82440886218581888</v>
      </c>
      <c r="G28" s="17"/>
      <c r="H28" s="40">
        <v>1230.1251044799021</v>
      </c>
      <c r="I28" s="40">
        <v>0.47104595646506858</v>
      </c>
      <c r="J28" s="17"/>
      <c r="K28" s="40">
        <v>6729.697299187731</v>
      </c>
      <c r="L28" s="40">
        <v>2.5769709840663326</v>
      </c>
      <c r="M28" s="17"/>
      <c r="N28" s="40">
        <v>139621.09886855254</v>
      </c>
      <c r="O28" s="40">
        <v>53.464443429148602</v>
      </c>
      <c r="P28" s="17"/>
      <c r="Q28" s="40">
        <v>1500.9900186000002</v>
      </c>
      <c r="R28" s="40">
        <v>0.57476696994562448</v>
      </c>
      <c r="S28" s="77"/>
      <c r="T28" s="77"/>
      <c r="AD28"/>
      <c r="AE28"/>
      <c r="AF28"/>
      <c r="AG28"/>
      <c r="AH28"/>
      <c r="AI28"/>
      <c r="AJ28"/>
      <c r="AK28"/>
      <c r="AL28"/>
      <c r="AM28"/>
      <c r="AN28"/>
      <c r="AO28"/>
      <c r="AP28"/>
      <c r="AQ28"/>
    </row>
    <row r="29" spans="1:43" ht="15">
      <c r="A29" s="6">
        <v>2014</v>
      </c>
      <c r="B29" s="40">
        <v>130527.64739993616</v>
      </c>
      <c r="C29" s="40">
        <v>45.222338617436748</v>
      </c>
      <c r="D29" s="17"/>
      <c r="E29" s="40">
        <v>3783.583834</v>
      </c>
      <c r="F29" s="53">
        <v>1.3108526257609641</v>
      </c>
      <c r="G29" s="17"/>
      <c r="H29" s="40">
        <v>1278.9099684621094</v>
      </c>
      <c r="I29" s="40">
        <v>0.44308850122611765</v>
      </c>
      <c r="J29" s="17"/>
      <c r="K29" s="40">
        <v>7614.5508974375352</v>
      </c>
      <c r="L29" s="40">
        <v>2.6381215471427821</v>
      </c>
      <c r="M29" s="17"/>
      <c r="N29" s="40">
        <v>144146.99208708166</v>
      </c>
      <c r="O29" s="40">
        <v>49.940868595247281</v>
      </c>
      <c r="P29" s="17"/>
      <c r="Q29" s="40">
        <v>1283.6482406</v>
      </c>
      <c r="R29" s="40">
        <v>0.44473011318610889</v>
      </c>
      <c r="S29" s="77"/>
      <c r="T29" s="77"/>
      <c r="AD29"/>
      <c r="AE29"/>
      <c r="AF29"/>
      <c r="AG29"/>
      <c r="AH29"/>
      <c r="AI29"/>
      <c r="AJ29"/>
      <c r="AK29"/>
      <c r="AL29"/>
      <c r="AM29"/>
      <c r="AN29"/>
      <c r="AO29"/>
      <c r="AP29"/>
      <c r="AQ29"/>
    </row>
    <row r="30" spans="1:43" ht="15">
      <c r="A30" s="6">
        <v>2015</v>
      </c>
      <c r="B30" s="40">
        <v>147773.49399392432</v>
      </c>
      <c r="C30" s="40">
        <v>46.386922621262912</v>
      </c>
      <c r="D30" s="17"/>
      <c r="E30" s="40">
        <v>6090.0184461718754</v>
      </c>
      <c r="F30" s="53">
        <v>1.9116907016914237</v>
      </c>
      <c r="G30" s="17"/>
      <c r="H30" s="40">
        <v>1501.5720350797289</v>
      </c>
      <c r="I30" s="40">
        <v>0.47135182311084456</v>
      </c>
      <c r="J30" s="17"/>
      <c r="K30" s="40">
        <v>9046.6178682648933</v>
      </c>
      <c r="L30" s="40">
        <v>2.8397837237075252</v>
      </c>
      <c r="M30" s="17"/>
      <c r="N30" s="40">
        <v>153315.09482955412</v>
      </c>
      <c r="O30" s="40">
        <v>48.126461981216423</v>
      </c>
      <c r="P30" s="17"/>
      <c r="Q30" s="40">
        <v>840.3455548300002</v>
      </c>
      <c r="R30" s="40">
        <v>0.26378914901087852</v>
      </c>
      <c r="AD30"/>
      <c r="AE30"/>
      <c r="AF30"/>
      <c r="AG30"/>
      <c r="AH30"/>
      <c r="AI30"/>
      <c r="AJ30"/>
      <c r="AK30"/>
      <c r="AL30"/>
      <c r="AM30"/>
      <c r="AN30"/>
      <c r="AO30"/>
      <c r="AP30"/>
      <c r="AQ30"/>
    </row>
    <row r="31" spans="1:43" ht="15">
      <c r="A31" s="6">
        <v>2016</v>
      </c>
      <c r="B31" s="40">
        <v>165273.43113939851</v>
      </c>
      <c r="C31" s="40">
        <v>47.40601820668153</v>
      </c>
      <c r="D31" s="17"/>
      <c r="E31" s="40">
        <v>3574.5378652499999</v>
      </c>
      <c r="F31" s="53">
        <v>1.0252985368083083</v>
      </c>
      <c r="G31" s="17"/>
      <c r="H31" s="40">
        <v>1708.5423674053604</v>
      </c>
      <c r="I31" s="40">
        <v>0.49006782286616024</v>
      </c>
      <c r="J31" s="17"/>
      <c r="K31" s="40">
        <v>11426.174309859729</v>
      </c>
      <c r="L31" s="40">
        <v>3.2774138204286469</v>
      </c>
      <c r="M31" s="17"/>
      <c r="N31" s="40">
        <v>165920.46452741974</v>
      </c>
      <c r="O31" s="40">
        <v>47.591609298736692</v>
      </c>
      <c r="P31" s="17"/>
      <c r="Q31" s="40">
        <v>730.70977619999996</v>
      </c>
      <c r="R31" s="40">
        <v>0.20959231447866852</v>
      </c>
      <c r="AD31"/>
      <c r="AE31"/>
      <c r="AF31"/>
      <c r="AG31"/>
      <c r="AH31"/>
      <c r="AI31"/>
      <c r="AJ31"/>
      <c r="AK31"/>
      <c r="AL31"/>
      <c r="AM31"/>
      <c r="AN31"/>
      <c r="AO31"/>
      <c r="AP31"/>
      <c r="AQ31"/>
    </row>
    <row r="32" spans="1:43" ht="15">
      <c r="A32" s="6">
        <v>2017</v>
      </c>
      <c r="B32" s="40">
        <v>167517.58219300464</v>
      </c>
      <c r="C32" s="40">
        <v>44.845870916032595</v>
      </c>
      <c r="D32" s="17"/>
      <c r="E32" s="40">
        <v>10473.7015101875</v>
      </c>
      <c r="F32" s="53">
        <v>2.8038983119858965</v>
      </c>
      <c r="G32" s="17"/>
      <c r="H32" s="40">
        <v>2467.4920502534874</v>
      </c>
      <c r="I32" s="40">
        <v>0.66056845211932291</v>
      </c>
      <c r="J32" s="17"/>
      <c r="K32" s="40">
        <v>14752.708077094809</v>
      </c>
      <c r="L32" s="40">
        <v>3.9494244927977054</v>
      </c>
      <c r="M32" s="17"/>
      <c r="N32" s="40">
        <v>177513.29974040858</v>
      </c>
      <c r="O32" s="40">
        <v>47.521808886099116</v>
      </c>
      <c r="P32" s="17"/>
      <c r="Q32" s="40">
        <v>815.92100507999987</v>
      </c>
      <c r="R32" s="40">
        <v>0.21842894096536958</v>
      </c>
      <c r="AD32"/>
      <c r="AE32"/>
      <c r="AF32"/>
      <c r="AG32"/>
      <c r="AH32"/>
      <c r="AI32"/>
      <c r="AJ32"/>
      <c r="AK32"/>
      <c r="AL32"/>
      <c r="AM32"/>
      <c r="AN32"/>
      <c r="AO32"/>
      <c r="AP32"/>
      <c r="AQ32"/>
    </row>
    <row r="33" spans="1:43" ht="15">
      <c r="A33" s="6">
        <v>2018</v>
      </c>
      <c r="B33" s="40">
        <v>198548.30042539092</v>
      </c>
      <c r="C33" s="40">
        <v>46.913827547493284</v>
      </c>
      <c r="D33" s="17"/>
      <c r="E33" s="40">
        <v>4807.161069625</v>
      </c>
      <c r="F33" s="53">
        <v>1.1358562371484808</v>
      </c>
      <c r="G33" s="17"/>
      <c r="H33" s="40">
        <v>3554.0205303592011</v>
      </c>
      <c r="I33" s="40">
        <v>0.83975891963968663</v>
      </c>
      <c r="J33" s="17"/>
      <c r="K33" s="40">
        <v>18820.077576848525</v>
      </c>
      <c r="L33" s="40">
        <v>4.4468870898368396</v>
      </c>
      <c r="M33" s="17"/>
      <c r="N33" s="40">
        <v>196405.13726786402</v>
      </c>
      <c r="O33" s="40">
        <v>46.407431942177396</v>
      </c>
      <c r="P33" s="17"/>
      <c r="Q33" s="40">
        <v>1084.4493920463281</v>
      </c>
      <c r="R33" s="40">
        <v>0.25623826370431751</v>
      </c>
      <c r="AD33"/>
      <c r="AE33"/>
      <c r="AF33"/>
      <c r="AG33"/>
      <c r="AH33"/>
      <c r="AI33"/>
      <c r="AJ33"/>
      <c r="AK33"/>
      <c r="AL33"/>
      <c r="AM33"/>
      <c r="AN33"/>
      <c r="AO33"/>
      <c r="AP33"/>
      <c r="AQ33"/>
    </row>
    <row r="34" spans="1:43" ht="15">
      <c r="A34" s="332" t="s">
        <v>352</v>
      </c>
      <c r="B34" s="130">
        <v>236656.73613136535</v>
      </c>
      <c r="C34" s="130">
        <v>48.404223394177208</v>
      </c>
      <c r="D34" s="139"/>
      <c r="E34" s="130">
        <v>5024.6759269374998</v>
      </c>
      <c r="F34" s="142">
        <v>1.0277144019928557</v>
      </c>
      <c r="G34" s="139"/>
      <c r="H34" s="130">
        <v>4015.3127877611601</v>
      </c>
      <c r="I34" s="130">
        <v>0.8212658568417075</v>
      </c>
      <c r="J34" s="139"/>
      <c r="K34" s="130">
        <v>24026.89575117877</v>
      </c>
      <c r="L34" s="130">
        <v>4.9143043566826474</v>
      </c>
      <c r="M34" s="139"/>
      <c r="N34" s="130">
        <v>218254.29856249999</v>
      </c>
      <c r="O34" s="130">
        <v>44.640308985308195</v>
      </c>
      <c r="P34" s="139"/>
      <c r="Q34" s="130">
        <v>939.61641182058258</v>
      </c>
      <c r="R34" s="130">
        <v>0.19218300499738364</v>
      </c>
      <c r="AD34"/>
      <c r="AE34"/>
      <c r="AF34"/>
      <c r="AG34"/>
      <c r="AH34"/>
      <c r="AI34"/>
      <c r="AJ34"/>
      <c r="AK34"/>
      <c r="AL34"/>
      <c r="AM34"/>
      <c r="AN34"/>
      <c r="AO34"/>
      <c r="AP34"/>
      <c r="AQ34"/>
    </row>
    <row r="35" spans="1:43">
      <c r="A35" s="442" t="s">
        <v>675</v>
      </c>
    </row>
    <row r="36" spans="1:43">
      <c r="A36" s="1" t="s">
        <v>185</v>
      </c>
    </row>
    <row r="37" spans="1:43">
      <c r="A37" s="23" t="s">
        <v>48</v>
      </c>
    </row>
    <row r="39" spans="1:43">
      <c r="E39" s="77"/>
    </row>
    <row r="40" spans="1:43">
      <c r="A40" s="1" t="s">
        <v>681</v>
      </c>
    </row>
    <row r="41" spans="1:43">
      <c r="A41" s="452" t="s">
        <v>679</v>
      </c>
    </row>
  </sheetData>
  <mergeCells count="6">
    <mergeCell ref="Q3:R3"/>
    <mergeCell ref="B3:C3"/>
    <mergeCell ref="E3:F3"/>
    <mergeCell ref="H3:I3"/>
    <mergeCell ref="K3:L3"/>
    <mergeCell ref="N3:O3"/>
  </mergeCells>
  <hyperlinks>
    <hyperlink ref="A41" location="Contents!A1" display="Link to Contents" xr:uid="{00000000-0004-0000-1000-000000000000}"/>
  </hyperlinks>
  <pageMargins left="0.75" right="0.75" top="1" bottom="1" header="0.5" footer="0.5"/>
  <pageSetup paperSize="9" orientation="portrait" horizontalDpi="4294967292" verticalDpi="4294967292"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G66"/>
  <sheetViews>
    <sheetView showGridLines="0" zoomScale="120" zoomScaleNormal="120" zoomScalePageLayoutView="150" workbookViewId="0"/>
  </sheetViews>
  <sheetFormatPr defaultColWidth="9.140625" defaultRowHeight="11.25"/>
  <cols>
    <col min="1" max="1" width="13.28515625" style="174" customWidth="1"/>
    <col min="2" max="2" width="2.7109375" style="174" customWidth="1"/>
    <col min="3" max="3" width="10.28515625" style="174" customWidth="1"/>
    <col min="4" max="4" width="2.140625" style="174" customWidth="1"/>
    <col min="5" max="5" width="15.140625" style="174" customWidth="1"/>
    <col min="6" max="6" width="2.140625" style="174" customWidth="1"/>
    <col min="7" max="7" width="15.140625" style="174" customWidth="1"/>
    <col min="8" max="8" width="2.140625" style="174" customWidth="1"/>
    <col min="9" max="9" width="13.42578125" style="174" customWidth="1"/>
    <col min="10" max="10" width="2.140625" style="174" customWidth="1"/>
    <col min="11" max="11" width="13.42578125" style="174" customWidth="1"/>
    <col min="12" max="12" width="2.140625" style="174" customWidth="1"/>
    <col min="13" max="13" width="13.42578125" style="174" customWidth="1"/>
    <col min="14" max="14" width="2.140625" style="174" customWidth="1"/>
    <col min="15" max="15" width="12.28515625" style="174" customWidth="1"/>
    <col min="16" max="16" width="10.28515625" style="174" customWidth="1"/>
    <col min="17" max="18" width="10.28515625" style="174" hidden="1" customWidth="1"/>
    <col min="19" max="19" width="18.140625" style="174" hidden="1" customWidth="1"/>
    <col min="20" max="20" width="21.140625" style="174" hidden="1" customWidth="1"/>
    <col min="21" max="21" width="12.42578125" style="174" hidden="1" customWidth="1"/>
    <col min="22" max="22" width="13.85546875" style="174" hidden="1" customWidth="1"/>
    <col min="23" max="23" width="14.7109375" style="174" hidden="1" customWidth="1"/>
    <col min="24" max="24" width="13.85546875" style="174" hidden="1" customWidth="1"/>
    <col min="25" max="26" width="14.28515625" style="174" hidden="1" customWidth="1"/>
    <col min="27" max="27" width="9.140625" style="174" hidden="1" customWidth="1"/>
    <col min="28" max="28" width="10.42578125" style="174" hidden="1" customWidth="1"/>
    <col min="29" max="29" width="9.140625" style="174" hidden="1" customWidth="1"/>
    <col min="30" max="30" width="11.7109375" style="174" hidden="1" customWidth="1"/>
    <col min="31" max="32" width="9.140625" style="174" hidden="1" customWidth="1"/>
    <col min="33" max="33" width="10.42578125" style="174" hidden="1" customWidth="1"/>
    <col min="34" max="36" width="10.42578125" style="174" bestFit="1" customWidth="1"/>
    <col min="37" max="16384" width="9.140625" style="174"/>
  </cols>
  <sheetData>
    <row r="1" spans="1:30">
      <c r="A1" s="173" t="s">
        <v>670</v>
      </c>
      <c r="B1" s="173"/>
      <c r="C1" s="173"/>
      <c r="D1" s="173"/>
      <c r="E1" s="173"/>
      <c r="F1" s="173"/>
      <c r="G1" s="173"/>
      <c r="H1" s="173"/>
      <c r="I1" s="173"/>
      <c r="J1" s="173"/>
      <c r="K1" s="173"/>
      <c r="L1" s="173"/>
      <c r="M1" s="173"/>
      <c r="N1" s="173"/>
      <c r="O1" s="173"/>
      <c r="Q1" s="310" t="s">
        <v>335</v>
      </c>
    </row>
    <row r="2" spans="1:30">
      <c r="A2" s="173"/>
      <c r="B2" s="173"/>
      <c r="C2" s="173"/>
      <c r="D2" s="173"/>
      <c r="E2" s="173"/>
      <c r="F2" s="173"/>
      <c r="G2" s="173"/>
      <c r="H2" s="173"/>
      <c r="I2" s="173"/>
      <c r="J2" s="173"/>
      <c r="K2" s="173"/>
      <c r="L2" s="173"/>
      <c r="M2" s="173"/>
      <c r="N2" s="173"/>
      <c r="O2" s="173"/>
      <c r="S2" s="174" t="s">
        <v>212</v>
      </c>
    </row>
    <row r="3" spans="1:30" s="181" customFormat="1" ht="42" customHeight="1">
      <c r="A3" s="537" t="s">
        <v>213</v>
      </c>
      <c r="B3" s="175"/>
      <c r="C3" s="539" t="s">
        <v>3</v>
      </c>
      <c r="D3" s="175"/>
      <c r="E3" s="176" t="s">
        <v>54</v>
      </c>
      <c r="F3" s="176"/>
      <c r="G3" s="176" t="s">
        <v>54</v>
      </c>
      <c r="H3" s="176"/>
      <c r="I3" s="176" t="s">
        <v>214</v>
      </c>
      <c r="J3" s="176"/>
      <c r="K3" s="176" t="s">
        <v>215</v>
      </c>
      <c r="L3" s="176"/>
      <c r="M3" s="176" t="s">
        <v>215</v>
      </c>
      <c r="N3" s="176"/>
      <c r="O3" s="176" t="s">
        <v>334</v>
      </c>
      <c r="P3" s="177"/>
      <c r="Q3" s="178" t="s">
        <v>216</v>
      </c>
      <c r="R3" s="178"/>
      <c r="S3" s="177" t="s">
        <v>217</v>
      </c>
      <c r="T3" s="177" t="s">
        <v>49</v>
      </c>
      <c r="U3" s="177" t="s">
        <v>218</v>
      </c>
      <c r="V3" s="177" t="s">
        <v>219</v>
      </c>
      <c r="W3" s="179" t="s">
        <v>220</v>
      </c>
      <c r="X3" s="180" t="s">
        <v>54</v>
      </c>
      <c r="Y3" s="181" t="s">
        <v>54</v>
      </c>
      <c r="Z3" s="177" t="s">
        <v>221</v>
      </c>
      <c r="AA3" s="177" t="s">
        <v>222</v>
      </c>
      <c r="AD3" s="181" t="s">
        <v>194</v>
      </c>
    </row>
    <row r="4" spans="1:30">
      <c r="A4" s="538"/>
      <c r="B4" s="182"/>
      <c r="C4" s="540"/>
      <c r="D4" s="182"/>
      <c r="E4" s="183" t="s">
        <v>223</v>
      </c>
      <c r="F4" s="183"/>
      <c r="G4" s="183" t="s">
        <v>224</v>
      </c>
      <c r="H4" s="183"/>
      <c r="I4" s="183" t="s">
        <v>225</v>
      </c>
      <c r="J4" s="183"/>
      <c r="K4" s="183" t="s">
        <v>223</v>
      </c>
      <c r="L4" s="183"/>
      <c r="M4" s="183" t="s">
        <v>224</v>
      </c>
      <c r="N4" s="183"/>
      <c r="O4" s="183" t="s">
        <v>226</v>
      </c>
      <c r="P4" s="179"/>
      <c r="Q4" s="179"/>
      <c r="R4" s="179"/>
      <c r="S4" s="179" t="s">
        <v>227</v>
      </c>
      <c r="T4" s="179" t="s">
        <v>227</v>
      </c>
      <c r="U4" s="179" t="s">
        <v>228</v>
      </c>
      <c r="V4" s="179"/>
      <c r="W4" s="179"/>
      <c r="X4" s="184" t="s">
        <v>223</v>
      </c>
      <c r="Y4" s="174" t="s">
        <v>224</v>
      </c>
      <c r="Z4" s="179"/>
      <c r="AA4" s="179"/>
    </row>
    <row r="5" spans="1:30">
      <c r="A5" s="185" t="s">
        <v>229</v>
      </c>
      <c r="B5" s="186"/>
      <c r="C5" s="187">
        <v>2012</v>
      </c>
      <c r="D5" s="188"/>
      <c r="E5" s="186">
        <v>858.93336258762065</v>
      </c>
      <c r="F5" s="186"/>
      <c r="G5" s="186">
        <v>2763.5106920928447</v>
      </c>
      <c r="H5" s="186"/>
      <c r="I5" s="186">
        <v>3716.5808440469873</v>
      </c>
      <c r="J5" s="186"/>
      <c r="K5" s="186">
        <v>23.938190097499113</v>
      </c>
      <c r="L5" s="186"/>
      <c r="M5" s="186">
        <v>77.018133379399941</v>
      </c>
      <c r="N5" s="186"/>
      <c r="O5" s="189">
        <v>2.8833209178477497</v>
      </c>
      <c r="P5" s="185"/>
      <c r="Q5" s="190" t="s">
        <v>229</v>
      </c>
      <c r="R5" s="174">
        <v>2012</v>
      </c>
      <c r="S5" s="191">
        <v>320511.35132325004</v>
      </c>
      <c r="T5" s="191">
        <f t="shared" ref="T5:T18" si="0">T32/10^6</f>
        <v>10552040.3893</v>
      </c>
      <c r="U5" s="192">
        <f t="shared" ref="U5:U18" si="1">X32/10^6</f>
        <v>155.25738699999999</v>
      </c>
      <c r="V5" s="193">
        <f t="shared" ref="V5:W8" si="2">V32</f>
        <v>81.8626583333333</v>
      </c>
      <c r="W5" s="193">
        <f t="shared" si="2"/>
        <v>0.3108123898508019</v>
      </c>
      <c r="X5" s="174">
        <f t="shared" ref="X5:X18" si="3">S32/X32</f>
        <v>858.93336258762065</v>
      </c>
      <c r="Y5" s="194">
        <f t="shared" ref="Y5:Y18" si="4">U32</f>
        <v>2763.5106920928447</v>
      </c>
      <c r="Z5" s="195">
        <v>304249.18780443002</v>
      </c>
      <c r="AA5" s="196">
        <f>Z5/V5</f>
        <v>3716.5808440469873</v>
      </c>
      <c r="AB5" s="190" t="s">
        <v>229</v>
      </c>
      <c r="AD5" s="174" t="s">
        <v>285</v>
      </c>
    </row>
    <row r="6" spans="1:30">
      <c r="A6" s="185" t="s">
        <v>232</v>
      </c>
      <c r="B6" s="186"/>
      <c r="C6" s="187">
        <v>2018</v>
      </c>
      <c r="D6" s="188"/>
      <c r="E6" s="186">
        <v>4080.5671246955194</v>
      </c>
      <c r="F6" s="186"/>
      <c r="G6" s="186">
        <v>13177.988401020039</v>
      </c>
      <c r="H6" s="186"/>
      <c r="I6" s="186">
        <v>2604.9888545302319</v>
      </c>
      <c r="J6" s="186"/>
      <c r="K6" s="186">
        <v>120.21176070744031</v>
      </c>
      <c r="L6" s="186"/>
      <c r="M6" s="186">
        <v>388.21789713532775</v>
      </c>
      <c r="N6" s="186"/>
      <c r="O6" s="189">
        <v>2.9459564443445121</v>
      </c>
      <c r="P6" s="185"/>
      <c r="Q6" s="190" t="s">
        <v>230</v>
      </c>
      <c r="R6" s="174">
        <v>2013</v>
      </c>
      <c r="S6" s="191">
        <v>3166894.71</v>
      </c>
      <c r="T6" s="191">
        <f t="shared" si="0"/>
        <v>58801875.590000004</v>
      </c>
      <c r="U6" s="192">
        <f t="shared" si="1"/>
        <v>1357.38</v>
      </c>
      <c r="V6" s="193">
        <f t="shared" si="2"/>
        <v>6.19575834608231</v>
      </c>
      <c r="W6" s="193">
        <f t="shared" si="2"/>
        <v>0.57328724048900548</v>
      </c>
      <c r="X6" s="174">
        <f t="shared" si="3"/>
        <v>6991.853865644468</v>
      </c>
      <c r="Y6" s="194">
        <f t="shared" si="4"/>
        <v>12196.074448963003</v>
      </c>
      <c r="Z6" s="195"/>
      <c r="AA6" s="197"/>
      <c r="AB6" s="190" t="s">
        <v>230</v>
      </c>
      <c r="AC6" s="174" t="s">
        <v>231</v>
      </c>
    </row>
    <row r="7" spans="1:30">
      <c r="A7" s="185" t="s">
        <v>233</v>
      </c>
      <c r="B7" s="186"/>
      <c r="C7" s="187">
        <v>2010</v>
      </c>
      <c r="D7" s="188"/>
      <c r="E7" s="186">
        <v>4781.799391064872</v>
      </c>
      <c r="F7" s="186"/>
      <c r="G7" s="186">
        <v>12507.748039495538</v>
      </c>
      <c r="H7" s="186"/>
      <c r="I7" s="186">
        <v>11793.962395701539</v>
      </c>
      <c r="J7" s="186"/>
      <c r="K7" s="186">
        <v>176.84217224688726</v>
      </c>
      <c r="L7" s="186"/>
      <c r="M7" s="186">
        <v>462.56589880249305</v>
      </c>
      <c r="N7" s="186"/>
      <c r="O7" s="189">
        <v>3.6982348648362224</v>
      </c>
      <c r="P7" s="185"/>
      <c r="Q7" s="190" t="s">
        <v>232</v>
      </c>
      <c r="R7" s="321">
        <v>2018</v>
      </c>
      <c r="S7" s="396">
        <f>'Table 1'!D33</f>
        <v>481289.29879914195</v>
      </c>
      <c r="T7" s="191">
        <f t="shared" si="0"/>
        <v>14366103.310000001</v>
      </c>
      <c r="U7" s="192">
        <f t="shared" si="1"/>
        <v>21.67</v>
      </c>
      <c r="V7" s="193">
        <f>V34</f>
        <v>162.46485873677801</v>
      </c>
      <c r="W7" s="193">
        <f>W34</f>
        <v>0.30965022889075117</v>
      </c>
      <c r="X7" s="174">
        <f t="shared" si="3"/>
        <v>4080.5671246955194</v>
      </c>
      <c r="Y7" s="194">
        <f t="shared" si="4"/>
        <v>13177.988401020039</v>
      </c>
      <c r="Z7" s="195">
        <f>'Table 1'!B33</f>
        <v>423219.1462621353</v>
      </c>
      <c r="AA7" s="198">
        <f>Z7/V7</f>
        <v>2604.9888545302319</v>
      </c>
      <c r="AB7" s="190" t="s">
        <v>232</v>
      </c>
    </row>
    <row r="8" spans="1:30" ht="12" customHeight="1">
      <c r="A8" s="185" t="s">
        <v>235</v>
      </c>
      <c r="B8" s="186"/>
      <c r="C8" s="187">
        <v>2015</v>
      </c>
      <c r="D8" s="188"/>
      <c r="E8" s="186">
        <v>4921.9507227288359</v>
      </c>
      <c r="F8" s="186"/>
      <c r="G8" s="186">
        <v>9027.5424417882496</v>
      </c>
      <c r="H8" s="186"/>
      <c r="I8" s="186">
        <v>155.67619337887137</v>
      </c>
      <c r="J8" s="186"/>
      <c r="K8" s="186">
        <v>174.49573263980722</v>
      </c>
      <c r="L8" s="186"/>
      <c r="M8" s="186">
        <v>320.04945214962089</v>
      </c>
      <c r="N8" s="186"/>
      <c r="O8" s="189">
        <v>3.5452948465548513</v>
      </c>
      <c r="P8" s="185"/>
      <c r="Q8" s="190" t="s">
        <v>233</v>
      </c>
      <c r="R8" s="174">
        <v>2010</v>
      </c>
      <c r="S8" s="315">
        <v>392368.27453883202</v>
      </c>
      <c r="T8" s="191">
        <f t="shared" si="0"/>
        <v>10104821</v>
      </c>
      <c r="U8" s="192">
        <f t="shared" si="1"/>
        <v>66.692024000000004</v>
      </c>
      <c r="V8" s="193">
        <f t="shared" si="2"/>
        <v>31.685704999999999</v>
      </c>
      <c r="W8" s="193">
        <f t="shared" si="2"/>
        <v>0.38230698091818383</v>
      </c>
      <c r="X8" s="174">
        <f t="shared" si="3"/>
        <v>4781.799391064872</v>
      </c>
      <c r="Y8" s="194">
        <f t="shared" si="4"/>
        <v>12507.748039495538</v>
      </c>
      <c r="Z8" s="195">
        <v>373700.01325129223</v>
      </c>
      <c r="AA8" s="197">
        <f>Z8/V8</f>
        <v>11793.962395701539</v>
      </c>
      <c r="AB8" s="190" t="s">
        <v>233</v>
      </c>
      <c r="AC8" s="174" t="s">
        <v>234</v>
      </c>
      <c r="AD8" s="174" t="s">
        <v>286</v>
      </c>
    </row>
    <row r="9" spans="1:30">
      <c r="A9" s="185" t="s">
        <v>238</v>
      </c>
      <c r="B9" s="186"/>
      <c r="C9" s="187">
        <v>2014</v>
      </c>
      <c r="D9" s="188"/>
      <c r="E9" s="186">
        <v>11183.72943208204</v>
      </c>
      <c r="F9" s="186"/>
      <c r="G9" s="186">
        <v>25437.144941807826</v>
      </c>
      <c r="H9" s="186"/>
      <c r="I9" s="186">
        <v>13003.332291236342</v>
      </c>
      <c r="J9" s="186"/>
      <c r="K9" s="186">
        <v>430.17483717957225</v>
      </c>
      <c r="L9" s="186"/>
      <c r="M9" s="186">
        <v>978.4231414134133</v>
      </c>
      <c r="N9" s="186"/>
      <c r="O9" s="189">
        <v>3.8463872811746214</v>
      </c>
      <c r="P9" s="185"/>
      <c r="Q9" s="190" t="s">
        <v>236</v>
      </c>
      <c r="R9" s="174">
        <v>2015</v>
      </c>
      <c r="S9" s="191"/>
      <c r="T9" s="191">
        <f t="shared" si="0"/>
        <v>9210.7994999999992</v>
      </c>
      <c r="U9" s="192">
        <f t="shared" si="1"/>
        <v>0.89214899999999997</v>
      </c>
      <c r="V9" s="193">
        <f t="shared" ref="V9:W18" si="5">V36</f>
        <v>2.0976232326369302</v>
      </c>
      <c r="W9" s="193">
        <f t="shared" si="5"/>
        <v>0.54521490809561413</v>
      </c>
      <c r="X9" s="174">
        <f t="shared" si="3"/>
        <v>4921.9507227288359</v>
      </c>
      <c r="Y9" s="194">
        <f t="shared" si="4"/>
        <v>9027.5424417882496</v>
      </c>
      <c r="Z9" s="195">
        <v>326.55</v>
      </c>
      <c r="AA9" s="197">
        <f t="shared" ref="AA9:AA18" si="6">Z9/V9</f>
        <v>155.67619337887137</v>
      </c>
      <c r="AB9" s="190" t="s">
        <v>236</v>
      </c>
      <c r="AC9" s="199" t="s">
        <v>237</v>
      </c>
    </row>
    <row r="10" spans="1:30">
      <c r="A10" s="185" t="s">
        <v>239</v>
      </c>
      <c r="B10" s="186"/>
      <c r="C10" s="187">
        <v>2011</v>
      </c>
      <c r="D10" s="188"/>
      <c r="E10" s="186">
        <v>15786.249957582544</v>
      </c>
      <c r="F10" s="186"/>
      <c r="G10" s="186">
        <v>37396.248</v>
      </c>
      <c r="H10" s="186"/>
      <c r="I10" s="186">
        <v>25520.843417231368</v>
      </c>
      <c r="J10" s="186"/>
      <c r="K10" s="186">
        <v>866.02339465985835</v>
      </c>
      <c r="L10" s="186"/>
      <c r="M10" s="186">
        <v>2051.5338175641955</v>
      </c>
      <c r="N10" s="186"/>
      <c r="O10" s="189">
        <v>6.1537124972846451</v>
      </c>
      <c r="P10" s="185"/>
      <c r="Q10" s="190" t="s">
        <v>238</v>
      </c>
      <c r="R10" s="174">
        <v>2014</v>
      </c>
      <c r="S10" s="191">
        <v>44609</v>
      </c>
      <c r="T10" s="191">
        <f t="shared" si="0"/>
        <v>1106443</v>
      </c>
      <c r="U10" s="192">
        <f t="shared" si="1"/>
        <v>30.228017000000001</v>
      </c>
      <c r="V10" s="193">
        <f t="shared" si="5"/>
        <v>3.2728597464304698</v>
      </c>
      <c r="W10" s="193">
        <f t="shared" si="5"/>
        <v>0.43966134790940148</v>
      </c>
      <c r="X10" s="174">
        <f t="shared" si="3"/>
        <v>11183.72943208204</v>
      </c>
      <c r="Y10" s="194">
        <f t="shared" si="4"/>
        <v>25437.144941807826</v>
      </c>
      <c r="Z10" s="319" t="e">
        <f>S10*#REF!/#REF!</f>
        <v>#REF!</v>
      </c>
      <c r="AA10" s="197" t="e">
        <f t="shared" si="6"/>
        <v>#REF!</v>
      </c>
      <c r="AB10" s="190" t="s">
        <v>238</v>
      </c>
      <c r="AD10" s="174" t="s">
        <v>344</v>
      </c>
    </row>
    <row r="11" spans="1:30">
      <c r="A11" s="185" t="s">
        <v>374</v>
      </c>
      <c r="B11" s="186"/>
      <c r="C11" s="187">
        <v>2018</v>
      </c>
      <c r="D11" s="188"/>
      <c r="E11" s="186">
        <v>33422.944210083602</v>
      </c>
      <c r="F11" s="186"/>
      <c r="G11" s="186">
        <v>43678.501179802304</v>
      </c>
      <c r="H11" s="186"/>
      <c r="I11" s="186">
        <v>130160.17084675345</v>
      </c>
      <c r="J11" s="186"/>
      <c r="K11" s="186">
        <v>2522.1597163053329</v>
      </c>
      <c r="L11" s="186"/>
      <c r="M11" s="186">
        <v>3296.0637893491012</v>
      </c>
      <c r="N11" s="186"/>
      <c r="O11" s="189">
        <v>7.5438839781590135</v>
      </c>
      <c r="P11" s="185"/>
      <c r="Q11" s="190" t="s">
        <v>239</v>
      </c>
      <c r="R11" s="174">
        <v>2011</v>
      </c>
      <c r="S11" s="191">
        <v>903260</v>
      </c>
      <c r="T11" s="191">
        <f t="shared" si="0"/>
        <v>13709074</v>
      </c>
      <c r="U11" s="192">
        <f t="shared" si="1"/>
        <v>29.469000000000001</v>
      </c>
      <c r="V11" s="193">
        <f t="shared" si="5"/>
        <v>33.055999999999997</v>
      </c>
      <c r="W11" s="193">
        <f t="shared" si="5"/>
        <v>0.42213459375877882</v>
      </c>
      <c r="X11" s="174">
        <f t="shared" si="3"/>
        <v>15786.249957582544</v>
      </c>
      <c r="Y11" s="194">
        <f t="shared" si="4"/>
        <v>37396.248</v>
      </c>
      <c r="Z11" s="195">
        <v>843617</v>
      </c>
      <c r="AA11" s="197">
        <f t="shared" si="6"/>
        <v>25520.843417231368</v>
      </c>
      <c r="AB11" s="190" t="s">
        <v>239</v>
      </c>
      <c r="AC11" s="174" t="s">
        <v>240</v>
      </c>
      <c r="AD11" s="174" t="s">
        <v>287</v>
      </c>
    </row>
    <row r="12" spans="1:30">
      <c r="A12" s="185" t="s">
        <v>243</v>
      </c>
      <c r="B12" s="186"/>
      <c r="C12" s="187">
        <v>2011</v>
      </c>
      <c r="D12" s="188"/>
      <c r="E12" s="186">
        <v>37896.85960697657</v>
      </c>
      <c r="F12" s="186"/>
      <c r="G12" s="186">
        <v>32283.0342856159</v>
      </c>
      <c r="H12" s="186"/>
      <c r="I12" s="186">
        <v>16400.205450649006</v>
      </c>
      <c r="J12" s="186"/>
      <c r="K12" s="186">
        <v>3740.9227761516895</v>
      </c>
      <c r="L12" s="186"/>
      <c r="M12" s="186">
        <v>3186.7637449334638</v>
      </c>
      <c r="N12" s="186"/>
      <c r="O12" s="189">
        <v>9.8714100004253318</v>
      </c>
      <c r="P12" s="185"/>
      <c r="Q12" s="190" t="s">
        <v>241</v>
      </c>
      <c r="R12" s="321">
        <v>2018</v>
      </c>
      <c r="S12" s="315"/>
      <c r="T12" s="191">
        <f t="shared" si="0"/>
        <v>1898192600</v>
      </c>
      <c r="U12" s="192">
        <f t="shared" si="1"/>
        <v>51.606633000000002</v>
      </c>
      <c r="V12" s="193">
        <f t="shared" si="5"/>
        <v>1100.16333333333</v>
      </c>
      <c r="W12" s="193">
        <f t="shared" si="5"/>
        <v>0.76520355111313032</v>
      </c>
      <c r="X12" s="174">
        <f t="shared" si="3"/>
        <v>33422.944210083602</v>
      </c>
      <c r="Y12" s="194">
        <f t="shared" si="4"/>
        <v>43678.501179802304</v>
      </c>
      <c r="Z12" s="396">
        <f>'Table 18'!M12</f>
        <v>143197447.426</v>
      </c>
      <c r="AA12" s="397">
        <f>Z12/V12</f>
        <v>130160.17084675345</v>
      </c>
      <c r="AB12" s="190" t="s">
        <v>241</v>
      </c>
      <c r="AD12" s="321"/>
    </row>
    <row r="13" spans="1:30">
      <c r="A13" s="185" t="s">
        <v>375</v>
      </c>
      <c r="B13" s="186"/>
      <c r="C13" s="187">
        <v>2017</v>
      </c>
      <c r="D13" s="188"/>
      <c r="E13" s="186">
        <v>38386.511145705685</v>
      </c>
      <c r="F13" s="186"/>
      <c r="G13" s="186">
        <v>41093.500634522228</v>
      </c>
      <c r="H13" s="186"/>
      <c r="I13" s="186">
        <v>525443.37274633907</v>
      </c>
      <c r="J13" s="186"/>
      <c r="K13" s="186">
        <v>4144.339391157032</v>
      </c>
      <c r="L13" s="186"/>
      <c r="M13" s="186">
        <v>4436.5952600836736</v>
      </c>
      <c r="N13" s="186"/>
      <c r="O13" s="189">
        <v>10.79634295345609</v>
      </c>
      <c r="P13" s="185"/>
      <c r="Q13" s="190" t="s">
        <v>242</v>
      </c>
      <c r="R13" s="321">
        <v>2019</v>
      </c>
      <c r="S13" s="315">
        <v>177447</v>
      </c>
      <c r="T13" s="315">
        <f t="shared" si="0"/>
        <v>2865679</v>
      </c>
      <c r="U13" s="192">
        <f t="shared" si="1"/>
        <v>7.5073999999999996</v>
      </c>
      <c r="V13" s="193">
        <f t="shared" si="5"/>
        <v>7.8359166666666704</v>
      </c>
      <c r="W13" s="193">
        <f t="shared" si="5"/>
        <v>0.77946596539502933</v>
      </c>
      <c r="X13" s="174">
        <f t="shared" si="3"/>
        <v>48713.473748156059</v>
      </c>
      <c r="Y13" s="194">
        <f t="shared" si="4"/>
        <v>62495.959940301545</v>
      </c>
      <c r="Z13" s="396">
        <f>'Table 18'!M13</f>
        <v>170022</v>
      </c>
      <c r="AA13" s="397">
        <f>Z13/V13</f>
        <v>21697.78051919047</v>
      </c>
      <c r="AB13" s="190" t="s">
        <v>242</v>
      </c>
      <c r="AD13" s="321"/>
    </row>
    <row r="14" spans="1:30">
      <c r="A14" s="185" t="s">
        <v>343</v>
      </c>
      <c r="B14" s="186"/>
      <c r="C14" s="187">
        <v>2019</v>
      </c>
      <c r="D14" s="188"/>
      <c r="E14" s="186">
        <v>48713.473748156059</v>
      </c>
      <c r="F14" s="186"/>
      <c r="G14" s="186">
        <v>62495.959940301545</v>
      </c>
      <c r="H14" s="186"/>
      <c r="I14" s="186">
        <v>21697.78051919047</v>
      </c>
      <c r="J14" s="186"/>
      <c r="K14" s="186">
        <v>2890.185752616148</v>
      </c>
      <c r="L14" s="186"/>
      <c r="M14" s="186">
        <v>3707.9050028199977</v>
      </c>
      <c r="N14" s="186"/>
      <c r="O14" s="189">
        <v>5.9330441406731182</v>
      </c>
      <c r="P14" s="185"/>
      <c r="Q14" s="190" t="s">
        <v>243</v>
      </c>
      <c r="R14" s="321">
        <v>2011</v>
      </c>
      <c r="S14" s="309">
        <v>20759.555488074471</v>
      </c>
      <c r="T14" s="191">
        <f t="shared" si="0"/>
        <v>210299.8</v>
      </c>
      <c r="U14" s="192">
        <f t="shared" si="1"/>
        <v>4.3840000000000003</v>
      </c>
      <c r="V14" s="193">
        <f t="shared" si="5"/>
        <v>1.26581069673447</v>
      </c>
      <c r="W14" s="193">
        <f t="shared" si="5"/>
        <v>1.1738939800916417</v>
      </c>
      <c r="X14" s="174">
        <f t="shared" si="3"/>
        <v>37896.85960697657</v>
      </c>
      <c r="Y14" s="194">
        <f t="shared" si="4"/>
        <v>32283.0342856159</v>
      </c>
      <c r="Z14" s="396">
        <v>20759.555488074471</v>
      </c>
      <c r="AA14" s="398">
        <f t="shared" si="6"/>
        <v>16400.205450649006</v>
      </c>
      <c r="AB14" s="190" t="s">
        <v>243</v>
      </c>
      <c r="AD14" s="174" t="s">
        <v>288</v>
      </c>
    </row>
    <row r="15" spans="1:30">
      <c r="A15" s="200" t="s">
        <v>373</v>
      </c>
      <c r="B15" s="201"/>
      <c r="C15" s="202">
        <v>2017</v>
      </c>
      <c r="D15" s="203"/>
      <c r="E15" s="201">
        <v>54027.966818456778</v>
      </c>
      <c r="F15" s="201"/>
      <c r="G15" s="201">
        <v>48633.133220721684</v>
      </c>
      <c r="H15" s="201"/>
      <c r="I15" s="201">
        <v>130514.4149240446</v>
      </c>
      <c r="J15" s="201"/>
      <c r="K15" s="201">
        <v>5305.0629067901618</v>
      </c>
      <c r="L15" s="201"/>
      <c r="M15" s="201">
        <v>4775.3385197182279</v>
      </c>
      <c r="N15" s="201"/>
      <c r="O15" s="204">
        <v>9.6625362650656417</v>
      </c>
      <c r="P15" s="185"/>
      <c r="Q15" s="190" t="s">
        <v>244</v>
      </c>
      <c r="R15" s="321">
        <v>2017</v>
      </c>
      <c r="S15" s="315"/>
      <c r="T15" s="191">
        <f t="shared" si="0"/>
        <v>545897400</v>
      </c>
      <c r="U15" s="192">
        <f t="shared" si="1"/>
        <v>126.785797</v>
      </c>
      <c r="V15" s="193">
        <f t="shared" si="5"/>
        <v>112.166141081871</v>
      </c>
      <c r="W15" s="193">
        <f t="shared" si="5"/>
        <v>0.93412609179023254</v>
      </c>
      <c r="X15" s="174">
        <f t="shared" si="3"/>
        <v>38386.511145705685</v>
      </c>
      <c r="Y15" s="194">
        <f t="shared" si="4"/>
        <v>41093.500634522228</v>
      </c>
      <c r="Z15" s="396">
        <f>'Table 18'!M15</f>
        <v>58936955.478</v>
      </c>
      <c r="AA15" s="398">
        <f t="shared" si="6"/>
        <v>525443.37274633907</v>
      </c>
      <c r="AB15" s="190" t="s">
        <v>244</v>
      </c>
      <c r="AD15" s="321"/>
    </row>
    <row r="16" spans="1:30">
      <c r="A16" s="174" t="s">
        <v>246</v>
      </c>
      <c r="B16" s="186"/>
      <c r="C16" s="187"/>
      <c r="D16" s="188"/>
      <c r="E16" s="186"/>
      <c r="F16" s="186"/>
      <c r="G16" s="186"/>
      <c r="H16" s="186"/>
      <c r="I16" s="186"/>
      <c r="J16" s="186"/>
      <c r="K16" s="186"/>
      <c r="L16" s="186"/>
      <c r="M16" s="186"/>
      <c r="N16" s="186"/>
      <c r="O16" s="189"/>
      <c r="P16" s="185"/>
      <c r="Q16" s="190" t="s">
        <v>245</v>
      </c>
      <c r="R16" s="321">
        <v>2017</v>
      </c>
      <c r="S16" s="315"/>
      <c r="T16" s="191">
        <f t="shared" si="0"/>
        <v>1762371</v>
      </c>
      <c r="U16" s="192">
        <f t="shared" si="1"/>
        <v>24.601859999999999</v>
      </c>
      <c r="V16" s="193">
        <f t="shared" si="5"/>
        <v>1.3047580767159199</v>
      </c>
      <c r="W16" s="193">
        <f t="shared" si="5"/>
        <v>1.1109291801795007</v>
      </c>
      <c r="X16" s="174">
        <f t="shared" si="3"/>
        <v>54027.966818456778</v>
      </c>
      <c r="Y16" s="194">
        <f t="shared" si="4"/>
        <v>48633.133220721684</v>
      </c>
      <c r="Z16" s="396">
        <f>'Table 18'!M16</f>
        <v>170289.73699999999</v>
      </c>
      <c r="AA16" s="398">
        <f t="shared" si="6"/>
        <v>130514.4149240446</v>
      </c>
      <c r="AB16" s="190" t="s">
        <v>245</v>
      </c>
      <c r="AD16" s="321"/>
    </row>
    <row r="17" spans="1:33">
      <c r="A17" s="174" t="s">
        <v>249</v>
      </c>
      <c r="B17" s="186"/>
      <c r="C17" s="187"/>
      <c r="D17" s="188"/>
      <c r="E17" s="186"/>
      <c r="F17" s="186"/>
      <c r="G17" s="186"/>
      <c r="H17" s="186"/>
      <c r="I17" s="186"/>
      <c r="J17" s="186"/>
      <c r="K17" s="186"/>
      <c r="L17" s="186"/>
      <c r="M17" s="186"/>
      <c r="N17" s="186"/>
      <c r="O17" s="189"/>
      <c r="P17" s="185"/>
      <c r="Q17" s="205" t="s">
        <v>247</v>
      </c>
      <c r="R17" s="206">
        <v>2011</v>
      </c>
      <c r="S17" s="207">
        <v>70536.600000000006</v>
      </c>
      <c r="T17" s="207">
        <f t="shared" si="0"/>
        <v>856323.13139999984</v>
      </c>
      <c r="U17" s="208">
        <f t="shared" si="1"/>
        <v>28.809166999999999</v>
      </c>
      <c r="V17" s="209">
        <f t="shared" si="5"/>
        <v>46.747007738580997</v>
      </c>
      <c r="W17" s="209">
        <f t="shared" si="5"/>
        <v>0.3634145473276017</v>
      </c>
      <c r="X17" s="206">
        <f t="shared" si="3"/>
        <v>622.37965435845126</v>
      </c>
      <c r="Y17" s="210">
        <f t="shared" si="4"/>
        <v>1712.5887197834277</v>
      </c>
      <c r="Z17" s="211">
        <v>69670.600000000006</v>
      </c>
      <c r="AA17" s="211">
        <f t="shared" si="6"/>
        <v>1490.3756062765024</v>
      </c>
      <c r="AB17" s="205" t="s">
        <v>247</v>
      </c>
      <c r="AC17" s="206" t="s">
        <v>248</v>
      </c>
    </row>
    <row r="18" spans="1:33">
      <c r="A18" s="174" t="s">
        <v>391</v>
      </c>
      <c r="B18" s="186"/>
      <c r="C18" s="187"/>
      <c r="D18" s="188"/>
      <c r="E18" s="186"/>
      <c r="F18" s="186"/>
      <c r="G18" s="186"/>
      <c r="H18" s="186"/>
      <c r="I18" s="186"/>
      <c r="J18" s="186"/>
      <c r="K18" s="186"/>
      <c r="L18" s="186"/>
      <c r="M18" s="186"/>
      <c r="N18" s="186"/>
      <c r="O18" s="189"/>
      <c r="P18" s="185"/>
      <c r="Q18" s="205" t="s">
        <v>250</v>
      </c>
      <c r="R18" s="206">
        <v>2011</v>
      </c>
      <c r="S18" s="211"/>
      <c r="T18" s="207">
        <f t="shared" si="0"/>
        <v>7831726000.00002</v>
      </c>
      <c r="U18" s="208">
        <f t="shared" si="1"/>
        <v>244.80825400000001</v>
      </c>
      <c r="V18" s="209">
        <f t="shared" si="5"/>
        <v>8770.4333333333307</v>
      </c>
      <c r="W18" s="209">
        <f t="shared" si="5"/>
        <v>0.41121868748802876</v>
      </c>
      <c r="X18" s="206">
        <f t="shared" si="3"/>
        <v>3647.6266218114292</v>
      </c>
      <c r="Y18" s="210">
        <f t="shared" si="4"/>
        <v>8870.2841889149731</v>
      </c>
      <c r="Z18" s="211">
        <v>129621379.16214603</v>
      </c>
      <c r="AA18" s="211">
        <f t="shared" si="6"/>
        <v>14779.358583058922</v>
      </c>
      <c r="AB18" s="205" t="s">
        <v>250</v>
      </c>
      <c r="AC18" s="206"/>
    </row>
    <row r="21" spans="1:33">
      <c r="A21" s="1" t="s">
        <v>681</v>
      </c>
    </row>
    <row r="22" spans="1:33">
      <c r="A22" s="452" t="s">
        <v>679</v>
      </c>
    </row>
    <row r="23" spans="1:33" ht="12.75">
      <c r="Q23" s="214"/>
      <c r="R23" s="214"/>
      <c r="S23" s="215"/>
      <c r="T23" s="214"/>
      <c r="U23" s="214"/>
      <c r="V23" s="214"/>
      <c r="W23" s="214"/>
      <c r="X23" s="214"/>
      <c r="Y23" s="214"/>
      <c r="Z23" s="214"/>
      <c r="AA23" s="214"/>
      <c r="AB23" s="214"/>
      <c r="AC23" s="214"/>
      <c r="AD23" s="214"/>
      <c r="AE23" s="214"/>
      <c r="AF23" s="214"/>
      <c r="AG23" s="214"/>
    </row>
    <row r="24" spans="1:33" ht="12.75">
      <c r="K24" s="214"/>
      <c r="L24" s="214"/>
      <c r="M24" s="214"/>
      <c r="N24" s="214"/>
      <c r="O24" s="214"/>
      <c r="P24" s="214"/>
      <c r="Q24" s="214"/>
      <c r="R24" s="214"/>
      <c r="S24" s="216"/>
      <c r="T24" s="217"/>
      <c r="U24" s="217"/>
      <c r="V24" s="214"/>
      <c r="W24" s="217"/>
      <c r="X24" s="214"/>
      <c r="Y24" s="217"/>
      <c r="Z24" s="214"/>
      <c r="AA24" s="217"/>
      <c r="AB24" s="214"/>
      <c r="AC24" s="217"/>
      <c r="AD24" s="217"/>
      <c r="AE24" s="217"/>
      <c r="AF24" s="217"/>
      <c r="AG24" s="214"/>
    </row>
    <row r="25" spans="1:33" ht="15">
      <c r="A25" s="3"/>
      <c r="K25" s="218"/>
      <c r="L25" s="214"/>
      <c r="M25" s="217"/>
      <c r="N25" s="214"/>
      <c r="O25" s="217"/>
      <c r="P25" s="214"/>
      <c r="Q25" s="214"/>
      <c r="R25" s="214"/>
      <c r="S25" s="219"/>
      <c r="T25" s="217"/>
      <c r="U25" s="217"/>
      <c r="V25" s="214"/>
      <c r="W25" s="217"/>
      <c r="X25" s="214"/>
      <c r="Y25" s="217"/>
      <c r="Z25" s="214"/>
      <c r="AA25" s="217"/>
      <c r="AB25" s="214"/>
      <c r="AC25" s="217"/>
      <c r="AD25" s="217"/>
      <c r="AE25" s="217"/>
      <c r="AF25" s="217"/>
      <c r="AG25" s="214"/>
    </row>
    <row r="26" spans="1:33" ht="15">
      <c r="A26" s="3"/>
      <c r="K26" s="218"/>
      <c r="L26" s="214"/>
      <c r="M26" s="217"/>
      <c r="N26" s="214"/>
      <c r="O26" s="217"/>
      <c r="P26" s="214"/>
      <c r="Q26" s="214"/>
      <c r="R26" s="214"/>
      <c r="S26" s="217"/>
      <c r="T26" s="217"/>
      <c r="U26" s="217"/>
      <c r="V26" s="214"/>
      <c r="W26" s="217"/>
      <c r="X26" s="214"/>
      <c r="Y26" s="217"/>
      <c r="Z26" s="214"/>
      <c r="AA26" s="217"/>
      <c r="AB26" s="214"/>
      <c r="AC26" s="217"/>
      <c r="AD26" s="217"/>
      <c r="AE26" s="217"/>
      <c r="AF26" s="217"/>
      <c r="AG26" s="214"/>
    </row>
    <row r="27" spans="1:33" ht="15">
      <c r="A27" s="3"/>
      <c r="K27" s="218"/>
      <c r="L27" s="214"/>
      <c r="M27" s="217"/>
      <c r="N27" s="214"/>
      <c r="O27" s="217"/>
      <c r="P27" s="214"/>
      <c r="Q27" s="214"/>
      <c r="R27" s="214"/>
      <c r="S27" s="217"/>
      <c r="T27" s="217"/>
      <c r="U27" s="217"/>
      <c r="V27" s="214"/>
      <c r="W27" s="217"/>
      <c r="X27" s="214"/>
      <c r="Y27" s="217"/>
      <c r="Z27" s="214"/>
      <c r="AA27" s="217"/>
      <c r="AB27" s="214"/>
      <c r="AC27" s="217"/>
      <c r="AD27" s="217"/>
      <c r="AE27" s="217"/>
      <c r="AF27" s="217"/>
      <c r="AG27" s="214"/>
    </row>
    <row r="28" spans="1:33" ht="12.75">
      <c r="K28" s="218"/>
      <c r="L28" s="214"/>
      <c r="M28" s="217"/>
      <c r="N28" s="214"/>
      <c r="O28" s="217"/>
      <c r="P28" s="214"/>
      <c r="Q28" s="214"/>
      <c r="R28" s="214"/>
      <c r="S28" s="217"/>
      <c r="T28" s="217"/>
      <c r="U28" s="217"/>
      <c r="V28" s="214"/>
      <c r="W28" s="217"/>
      <c r="X28" s="214"/>
      <c r="Y28" s="217"/>
      <c r="Z28" s="214"/>
      <c r="AA28" s="217"/>
      <c r="AB28" s="214"/>
      <c r="AC28" s="217"/>
      <c r="AD28" s="217"/>
      <c r="AE28" s="217"/>
      <c r="AF28" s="217"/>
      <c r="AG28" s="214"/>
    </row>
    <row r="29" spans="1:33" ht="12.75">
      <c r="K29" s="218"/>
      <c r="L29" s="214"/>
      <c r="M29" s="217"/>
      <c r="N29" s="214"/>
      <c r="O29" s="217"/>
      <c r="P29" s="214"/>
      <c r="Q29" s="214"/>
      <c r="R29" s="214"/>
      <c r="S29" s="217"/>
      <c r="T29" s="217"/>
      <c r="U29" s="217"/>
      <c r="V29" s="214"/>
      <c r="W29" s="217"/>
      <c r="X29" s="214"/>
      <c r="Y29" s="217"/>
      <c r="Z29" s="220"/>
      <c r="AA29" s="217"/>
      <c r="AB29" s="214"/>
      <c r="AC29" s="217"/>
      <c r="AD29" s="214"/>
      <c r="AE29" s="217"/>
      <c r="AF29" s="217"/>
      <c r="AG29" s="214"/>
    </row>
    <row r="30" spans="1:33" ht="12.75">
      <c r="K30" s="218"/>
      <c r="L30" s="214"/>
      <c r="M30" s="217"/>
      <c r="N30" s="214"/>
      <c r="O30" s="217"/>
      <c r="P30" s="214"/>
    </row>
    <row r="31" spans="1:33" ht="12.75">
      <c r="S31" s="218" t="s">
        <v>254</v>
      </c>
      <c r="T31" s="218" t="s">
        <v>255</v>
      </c>
      <c r="U31" s="218" t="s">
        <v>256</v>
      </c>
      <c r="V31" s="218" t="s">
        <v>257</v>
      </c>
      <c r="W31" s="218" t="s">
        <v>220</v>
      </c>
      <c r="X31" s="218" t="s">
        <v>258</v>
      </c>
    </row>
    <row r="32" spans="1:33" ht="12.75">
      <c r="O32" s="190"/>
      <c r="Q32" s="190" t="s">
        <v>229</v>
      </c>
      <c r="R32" s="174">
        <f t="shared" ref="R32:R38" si="7">R5</f>
        <v>2012</v>
      </c>
      <c r="S32" s="220">
        <v>133355749482.47754</v>
      </c>
      <c r="T32" s="221">
        <v>10552040389300</v>
      </c>
      <c r="U32" s="220">
        <v>2763.5106920928447</v>
      </c>
      <c r="V32" s="221">
        <v>81.8626583333333</v>
      </c>
      <c r="W32" s="222">
        <v>0.3108123898508019</v>
      </c>
      <c r="X32" s="221">
        <v>155257387</v>
      </c>
      <c r="Y32" s="194"/>
    </row>
    <row r="33" spans="11:26">
      <c r="O33" s="190"/>
      <c r="Q33" s="190" t="s">
        <v>230</v>
      </c>
      <c r="R33" s="174">
        <f t="shared" si="7"/>
        <v>2013</v>
      </c>
      <c r="S33" s="216">
        <v>9490602600148.4883</v>
      </c>
      <c r="T33" s="223">
        <v>58801875590000</v>
      </c>
      <c r="U33" s="216">
        <v>12196.074448963003</v>
      </c>
      <c r="V33" s="223">
        <v>6.19575834608231</v>
      </c>
      <c r="W33" s="224">
        <v>0.57328724048900548</v>
      </c>
      <c r="X33" s="223">
        <v>1357380000</v>
      </c>
      <c r="Y33" s="194"/>
    </row>
    <row r="34" spans="11:26" ht="12.75">
      <c r="O34" s="190"/>
      <c r="Q34" s="393" t="s">
        <v>232</v>
      </c>
      <c r="R34" s="394">
        <f t="shared" si="7"/>
        <v>2018</v>
      </c>
      <c r="S34" s="220">
        <v>88425889592.151901</v>
      </c>
      <c r="T34" s="221">
        <v>14366103310000</v>
      </c>
      <c r="U34" s="220">
        <v>13177.988401020039</v>
      </c>
      <c r="V34" s="221">
        <v>162.46485873677801</v>
      </c>
      <c r="W34" s="222">
        <v>0.30965022889075117</v>
      </c>
      <c r="X34" s="221">
        <v>21670000</v>
      </c>
      <c r="Y34" s="194"/>
      <c r="Z34" s="395"/>
    </row>
    <row r="35" spans="11:26" ht="12.75">
      <c r="O35" s="190"/>
      <c r="Q35" s="190" t="s">
        <v>233</v>
      </c>
      <c r="R35" s="174">
        <f t="shared" si="7"/>
        <v>2010</v>
      </c>
      <c r="S35" s="220">
        <v>318907879752.0838</v>
      </c>
      <c r="T35" s="221">
        <v>10104821000000</v>
      </c>
      <c r="U35" s="220">
        <v>12507.748039495538</v>
      </c>
      <c r="V35" s="221">
        <v>31.685704999999999</v>
      </c>
      <c r="W35" s="222">
        <v>0.38230698091818383</v>
      </c>
      <c r="X35" s="221">
        <v>66692024</v>
      </c>
      <c r="Y35" s="194"/>
    </row>
    <row r="36" spans="11:26" ht="12.75">
      <c r="O36" s="190"/>
      <c r="Q36" s="190" t="s">
        <v>236</v>
      </c>
      <c r="R36" s="174">
        <f t="shared" si="7"/>
        <v>2015</v>
      </c>
      <c r="S36" s="220">
        <v>4391113415.3318081</v>
      </c>
      <c r="T36" s="221">
        <v>9210799500</v>
      </c>
      <c r="U36" s="220">
        <v>9027.5424417882496</v>
      </c>
      <c r="V36" s="221">
        <v>2.0976232326369302</v>
      </c>
      <c r="W36" s="222">
        <v>0.54521490809561413</v>
      </c>
      <c r="X36" s="221">
        <v>892149</v>
      </c>
      <c r="Y36" s="194"/>
    </row>
    <row r="37" spans="11:26" ht="12.75">
      <c r="O37" s="190"/>
      <c r="Q37" s="190" t="s">
        <v>238</v>
      </c>
      <c r="R37" s="174">
        <f t="shared" si="7"/>
        <v>2014</v>
      </c>
      <c r="S37" s="220">
        <v>338061963396.37628</v>
      </c>
      <c r="T37" s="221">
        <v>1106443000000</v>
      </c>
      <c r="U37" s="220">
        <v>25437.144941807826</v>
      </c>
      <c r="V37" s="221">
        <v>3.2728597464304698</v>
      </c>
      <c r="W37" s="222">
        <v>0.43966134790940148</v>
      </c>
      <c r="X37" s="221">
        <v>30228017</v>
      </c>
      <c r="Y37" s="194"/>
    </row>
    <row r="38" spans="11:26" ht="12.75">
      <c r="O38" s="212"/>
      <c r="Q38" s="190" t="s">
        <v>239</v>
      </c>
      <c r="R38" s="174">
        <f t="shared" si="7"/>
        <v>2011</v>
      </c>
      <c r="S38" s="220">
        <f>U55*10^6</f>
        <v>465205000000</v>
      </c>
      <c r="T38" s="221">
        <f>U56*10^6</f>
        <v>13709074000000</v>
      </c>
      <c r="U38" s="220">
        <f>U57</f>
        <v>37396.248</v>
      </c>
      <c r="V38" s="221">
        <v>33.055999999999997</v>
      </c>
      <c r="W38" s="222">
        <f>U59</f>
        <v>0.42213459375877882</v>
      </c>
      <c r="X38" s="221">
        <f>U60*10^6</f>
        <v>29469000</v>
      </c>
      <c r="Y38" s="194"/>
    </row>
    <row r="39" spans="11:26" ht="12.75">
      <c r="K39" s="225"/>
      <c r="O39" s="190"/>
      <c r="Q39" s="393" t="s">
        <v>241</v>
      </c>
      <c r="R39" s="394">
        <v>2018</v>
      </c>
      <c r="S39" s="220">
        <v>1724845615629.2595</v>
      </c>
      <c r="T39" s="221">
        <v>1898192600000000</v>
      </c>
      <c r="U39" s="220">
        <v>43678.501179802304</v>
      </c>
      <c r="V39" s="221">
        <v>1100.16333333333</v>
      </c>
      <c r="W39" s="222">
        <v>0.76520355111313032</v>
      </c>
      <c r="X39" s="221">
        <v>51606633</v>
      </c>
      <c r="Y39" s="194"/>
      <c r="Z39" s="395"/>
    </row>
    <row r="40" spans="11:26" ht="12.75">
      <c r="O40" s="190"/>
      <c r="Q40" s="393" t="s">
        <v>242</v>
      </c>
      <c r="R40" s="394">
        <v>2019</v>
      </c>
      <c r="S40" s="220">
        <v>365711532816.9068</v>
      </c>
      <c r="T40" s="221">
        <v>2865679000000</v>
      </c>
      <c r="U40" s="220">
        <v>62495.959940301545</v>
      </c>
      <c r="V40" s="221">
        <v>7.8359166666666704</v>
      </c>
      <c r="W40" s="222">
        <v>0.77946596539502933</v>
      </c>
      <c r="X40" s="221">
        <v>7507400</v>
      </c>
      <c r="Y40" s="194"/>
      <c r="Z40" s="395"/>
    </row>
    <row r="41" spans="11:26" ht="12.75">
      <c r="O41" s="190"/>
      <c r="Q41" s="190" t="s">
        <v>243</v>
      </c>
      <c r="R41" s="174">
        <f>R14</f>
        <v>2011</v>
      </c>
      <c r="S41" s="220">
        <v>166139832516.98529</v>
      </c>
      <c r="T41" s="221">
        <v>210299800000</v>
      </c>
      <c r="U41" s="220">
        <v>32283.0342856159</v>
      </c>
      <c r="V41" s="221">
        <v>1.26581069673447</v>
      </c>
      <c r="W41" s="222">
        <v>1.1738939800916417</v>
      </c>
      <c r="X41" s="221">
        <v>4384000</v>
      </c>
      <c r="Y41" s="194"/>
    </row>
    <row r="42" spans="11:26" ht="12.75">
      <c r="O42" s="190"/>
      <c r="Q42" s="393" t="s">
        <v>244</v>
      </c>
      <c r="R42" s="394">
        <v>2017</v>
      </c>
      <c r="S42" s="220">
        <v>4866864409657.6787</v>
      </c>
      <c r="T42" s="221">
        <v>545897400000000</v>
      </c>
      <c r="U42" s="220">
        <v>41093.500634522228</v>
      </c>
      <c r="V42" s="221">
        <v>112.166141081871</v>
      </c>
      <c r="W42" s="222">
        <v>0.93412609179023254</v>
      </c>
      <c r="X42" s="221">
        <v>126785797</v>
      </c>
      <c r="Y42" s="194"/>
      <c r="Z42" s="395"/>
    </row>
    <row r="43" spans="11:26" ht="12.75">
      <c r="O43" s="190"/>
      <c r="Q43" s="393" t="s">
        <v>245</v>
      </c>
      <c r="R43" s="394">
        <v>2017</v>
      </c>
      <c r="S43" s="220">
        <v>1329188475752.3191</v>
      </c>
      <c r="T43" s="221">
        <v>1762371000000</v>
      </c>
      <c r="U43" s="220">
        <v>48633.133220721684</v>
      </c>
      <c r="V43" s="221">
        <v>1.3047580767159199</v>
      </c>
      <c r="W43" s="222">
        <v>1.1109291801795007</v>
      </c>
      <c r="X43" s="221">
        <v>24601860</v>
      </c>
      <c r="Y43" s="194"/>
    </row>
    <row r="44" spans="11:26" ht="12.75">
      <c r="O44" s="190"/>
      <c r="Q44" s="190" t="s">
        <v>247</v>
      </c>
      <c r="R44" s="174">
        <f>R17</f>
        <v>2011</v>
      </c>
      <c r="S44" s="220">
        <v>17930239399.814899</v>
      </c>
      <c r="T44" s="221">
        <v>856323131399.99988</v>
      </c>
      <c r="U44" s="220">
        <v>1712.5887197834277</v>
      </c>
      <c r="V44" s="221">
        <v>46.747007738580997</v>
      </c>
      <c r="W44" s="222">
        <v>0.3634145473276017</v>
      </c>
      <c r="X44" s="221">
        <v>28809167</v>
      </c>
      <c r="Y44" s="194"/>
    </row>
    <row r="45" spans="11:26" ht="12.75">
      <c r="O45" s="190"/>
      <c r="Q45" s="190" t="s">
        <v>250</v>
      </c>
      <c r="R45" s="174">
        <f>R18</f>
        <v>2011</v>
      </c>
      <c r="S45" s="220">
        <v>892969104529.57434</v>
      </c>
      <c r="T45" s="221">
        <v>7831726000000020</v>
      </c>
      <c r="U45" s="220">
        <v>8870.2841889149731</v>
      </c>
      <c r="V45" s="221">
        <v>8770.4333333333307</v>
      </c>
      <c r="W45" s="222">
        <v>0.41121868748802876</v>
      </c>
      <c r="X45" s="221">
        <v>244808254</v>
      </c>
      <c r="Y45" s="194"/>
    </row>
    <row r="46" spans="11:26" ht="12.75">
      <c r="O46" s="190"/>
      <c r="Q46" s="190" t="s">
        <v>251</v>
      </c>
      <c r="R46" s="174" t="e">
        <f>#REF!</f>
        <v>#REF!</v>
      </c>
      <c r="S46" s="220">
        <v>2460699387.6856489</v>
      </c>
      <c r="T46" s="221">
        <v>35931153128.860703</v>
      </c>
      <c r="U46" s="220">
        <v>12444.431902028296</v>
      </c>
      <c r="V46" s="221">
        <v>14.6020084036964</v>
      </c>
      <c r="W46" s="222">
        <v>0.58394701851769382</v>
      </c>
      <c r="X46" s="221">
        <v>338618</v>
      </c>
      <c r="Y46" s="194"/>
    </row>
    <row r="47" spans="11:26" ht="12.75">
      <c r="O47" s="190"/>
      <c r="Q47" s="190" t="s">
        <v>252</v>
      </c>
      <c r="R47" s="174" t="e">
        <f>#REF!</f>
        <v>#REF!</v>
      </c>
      <c r="S47" s="220">
        <v>340033798.44732326</v>
      </c>
      <c r="T47" s="221">
        <v>660496700</v>
      </c>
      <c r="U47" s="220">
        <v>4567.1164852899519</v>
      </c>
      <c r="V47" s="221">
        <v>1.9424442568685301</v>
      </c>
      <c r="W47" s="222">
        <v>0.72413459237070199</v>
      </c>
      <c r="X47" s="221">
        <v>102816</v>
      </c>
      <c r="Y47" s="194"/>
    </row>
    <row r="48" spans="11:26" ht="12.75">
      <c r="O48" s="190"/>
      <c r="Q48" s="185" t="s">
        <v>253</v>
      </c>
      <c r="R48" s="174" t="e">
        <f>#REF!</f>
        <v>#REF!</v>
      </c>
      <c r="S48" s="220">
        <v>177406854514.88455</v>
      </c>
      <c r="T48" s="221">
        <v>14866996000000</v>
      </c>
      <c r="U48" s="220">
        <v>4209.698013770746</v>
      </c>
      <c r="V48" s="221">
        <v>85.193816325757595</v>
      </c>
      <c r="W48" s="222">
        <v>0.24783255274494195</v>
      </c>
      <c r="X48" s="221">
        <v>170043918</v>
      </c>
      <c r="Y48" s="194"/>
      <c r="Z48" s="395"/>
    </row>
    <row r="49" spans="15:24" ht="15">
      <c r="O49" s="190"/>
      <c r="S49" s="226"/>
      <c r="T49" s="226"/>
      <c r="U49" s="226"/>
      <c r="V49" s="226"/>
      <c r="W49" s="226"/>
      <c r="X49" s="226"/>
    </row>
    <row r="50" spans="15:24">
      <c r="O50" s="190"/>
      <c r="Q50" s="174" t="s">
        <v>259</v>
      </c>
    </row>
    <row r="51" spans="15:24">
      <c r="O51" s="190"/>
      <c r="Q51" s="174" t="s">
        <v>260</v>
      </c>
    </row>
    <row r="52" spans="15:24">
      <c r="O52" s="185"/>
    </row>
    <row r="53" spans="15:24">
      <c r="Q53" s="174" t="s">
        <v>261</v>
      </c>
      <c r="U53" s="174" t="s">
        <v>262</v>
      </c>
      <c r="W53" s="174" t="s">
        <v>263</v>
      </c>
    </row>
    <row r="55" spans="15:24">
      <c r="Q55" s="174" t="s">
        <v>264</v>
      </c>
      <c r="T55" s="2"/>
      <c r="U55" s="2">
        <f>465.205*10^3</f>
        <v>465205</v>
      </c>
      <c r="V55" s="174" t="s">
        <v>265</v>
      </c>
      <c r="W55" s="174" t="s">
        <v>266</v>
      </c>
      <c r="X55" s="174" t="s">
        <v>267</v>
      </c>
    </row>
    <row r="56" spans="15:24">
      <c r="Q56" s="174" t="s">
        <v>255</v>
      </c>
      <c r="T56" s="2"/>
      <c r="U56" s="2">
        <f>13709.074*10^3</f>
        <v>13709074</v>
      </c>
      <c r="V56" s="174" t="s">
        <v>265</v>
      </c>
      <c r="W56" s="174" t="s">
        <v>266</v>
      </c>
    </row>
    <row r="57" spans="15:24">
      <c r="Q57" s="174" t="s">
        <v>256</v>
      </c>
      <c r="U57" s="2">
        <v>37396.248</v>
      </c>
      <c r="W57" s="174" t="s">
        <v>266</v>
      </c>
    </row>
    <row r="58" spans="15:24">
      <c r="Q58" s="174" t="s">
        <v>268</v>
      </c>
      <c r="U58" s="174">
        <v>33.055999999999997</v>
      </c>
      <c r="W58" s="174" t="s">
        <v>269</v>
      </c>
      <c r="X58" s="174" t="s">
        <v>270</v>
      </c>
    </row>
    <row r="59" spans="15:24">
      <c r="Q59" s="174" t="s">
        <v>220</v>
      </c>
      <c r="U59" s="227">
        <f>U62/U57</f>
        <v>0.42213459375877882</v>
      </c>
      <c r="W59" s="174" t="s">
        <v>271</v>
      </c>
    </row>
    <row r="60" spans="15:24">
      <c r="Q60" s="174" t="s">
        <v>258</v>
      </c>
      <c r="U60" s="174">
        <v>29.469000000000001</v>
      </c>
      <c r="V60" s="174" t="s">
        <v>265</v>
      </c>
      <c r="W60" s="174" t="s">
        <v>266</v>
      </c>
    </row>
    <row r="62" spans="15:24">
      <c r="Q62" s="228" t="s">
        <v>272</v>
      </c>
      <c r="R62" s="228"/>
      <c r="S62" s="228"/>
      <c r="T62" s="228"/>
      <c r="U62" s="229">
        <f>U55/U60</f>
        <v>15786.249957582544</v>
      </c>
      <c r="V62" s="228"/>
      <c r="W62" s="228"/>
      <c r="X62" s="228"/>
    </row>
    <row r="66" spans="19:26" ht="12.75">
      <c r="S66" s="230"/>
      <c r="Y66" s="228"/>
      <c r="Z66" s="228"/>
    </row>
  </sheetData>
  <mergeCells count="2">
    <mergeCell ref="A3:A4"/>
    <mergeCell ref="C3:C4"/>
  </mergeCells>
  <hyperlinks>
    <hyperlink ref="A22" location="Contents!A1" display="Link to Contents" xr:uid="{00000000-0004-0000-1100-000000000000}"/>
  </hyperlinks>
  <pageMargins left="0.7" right="0.7" top="0.75" bottom="0.75" header="0.3" footer="0.3"/>
  <pageSetup paperSize="9" orientation="portrait" horizontalDpi="4294967292" verticalDpi="4294967292"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X46"/>
  <sheetViews>
    <sheetView showGridLines="0" zoomScale="120" zoomScaleNormal="120" zoomScalePageLayoutView="125" workbookViewId="0"/>
  </sheetViews>
  <sheetFormatPr defaultRowHeight="11.25"/>
  <cols>
    <col min="1" max="2" width="14.42578125" style="199" customWidth="1"/>
    <col min="3" max="3" width="16.28515625" style="199" customWidth="1"/>
    <col min="4" max="4" width="15.7109375" style="199" customWidth="1"/>
    <col min="5" max="5" width="10.42578125" style="199" bestFit="1" customWidth="1"/>
    <col min="6" max="6" width="16.42578125" style="199" customWidth="1"/>
    <col min="7" max="7" width="9.28515625" style="199" bestFit="1" customWidth="1"/>
    <col min="8" max="8" width="9.42578125" style="199" customWidth="1"/>
    <col min="9" max="9" width="14.28515625" style="199" bestFit="1" customWidth="1"/>
    <col min="10" max="10" width="16" style="199" bestFit="1" customWidth="1"/>
    <col min="11" max="11" width="15.140625" style="199" hidden="1" customWidth="1"/>
    <col min="12" max="12" width="12.42578125" style="199" hidden="1" customWidth="1"/>
    <col min="13" max="13" width="13.85546875" style="199" hidden="1" customWidth="1"/>
    <col min="14" max="14" width="13.140625" style="199" hidden="1" customWidth="1"/>
    <col min="15" max="15" width="11.140625" style="199" hidden="1" customWidth="1"/>
    <col min="16" max="16" width="12.140625" style="199" hidden="1" customWidth="1"/>
    <col min="17" max="17" width="11.85546875" style="199" hidden="1" customWidth="1"/>
    <col min="18" max="18" width="11" style="199" hidden="1" customWidth="1"/>
    <col min="19" max="19" width="12.7109375" style="199" hidden="1" customWidth="1"/>
    <col min="20" max="22" width="9.140625" style="199" hidden="1" customWidth="1"/>
    <col min="23" max="24" width="0" style="199" hidden="1" customWidth="1"/>
    <col min="25" max="16384" width="9.140625" style="199"/>
  </cols>
  <sheetData>
    <row r="1" spans="1:22">
      <c r="A1" s="231" t="s">
        <v>671</v>
      </c>
      <c r="L1" s="174" t="s">
        <v>212</v>
      </c>
    </row>
    <row r="2" spans="1:22" ht="11.25" customHeight="1">
      <c r="C2" s="232"/>
      <c r="D2" s="233"/>
      <c r="E2" s="234"/>
      <c r="F2" s="235"/>
      <c r="G2" s="236"/>
      <c r="H2" s="237"/>
      <c r="I2" s="238"/>
    </row>
    <row r="3" spans="1:22" ht="16.5" customHeight="1">
      <c r="A3" s="239"/>
      <c r="B3" s="539" t="s">
        <v>273</v>
      </c>
      <c r="C3" s="240" t="s">
        <v>274</v>
      </c>
      <c r="D3" s="240" t="s">
        <v>275</v>
      </c>
      <c r="E3" s="240" t="s">
        <v>276</v>
      </c>
      <c r="F3" s="241" t="s">
        <v>277</v>
      </c>
      <c r="H3" s="539" t="s">
        <v>65</v>
      </c>
      <c r="I3" s="242"/>
      <c r="L3" s="239"/>
      <c r="M3" s="539" t="s">
        <v>278</v>
      </c>
      <c r="N3" s="240" t="s">
        <v>274</v>
      </c>
      <c r="O3" s="240" t="s">
        <v>275</v>
      </c>
      <c r="P3" s="240" t="s">
        <v>276</v>
      </c>
      <c r="Q3" s="241" t="s">
        <v>277</v>
      </c>
      <c r="S3" s="361"/>
    </row>
    <row r="4" spans="1:22" ht="34.5" customHeight="1">
      <c r="A4" s="243" t="s">
        <v>213</v>
      </c>
      <c r="B4" s="540"/>
      <c r="C4" s="244" t="s">
        <v>279</v>
      </c>
      <c r="D4" s="244" t="s">
        <v>280</v>
      </c>
      <c r="E4" s="244" t="s">
        <v>281</v>
      </c>
      <c r="F4" s="244" t="s">
        <v>282</v>
      </c>
      <c r="G4" s="245" t="s">
        <v>283</v>
      </c>
      <c r="H4" s="540"/>
      <c r="I4" s="246"/>
      <c r="L4" s="243" t="s">
        <v>213</v>
      </c>
      <c r="M4" s="540"/>
      <c r="N4" s="244" t="s">
        <v>279</v>
      </c>
      <c r="O4" s="244" t="s">
        <v>280</v>
      </c>
      <c r="P4" s="244" t="s">
        <v>281</v>
      </c>
      <c r="Q4" s="244" t="s">
        <v>282</v>
      </c>
      <c r="R4" s="245" t="s">
        <v>283</v>
      </c>
      <c r="S4" s="247" t="s">
        <v>284</v>
      </c>
      <c r="T4" s="199" t="s">
        <v>194</v>
      </c>
    </row>
    <row r="5" spans="1:22">
      <c r="A5" s="185" t="s">
        <v>229</v>
      </c>
      <c r="B5" s="186">
        <v>3716.5808440469873</v>
      </c>
      <c r="C5" s="248">
        <v>20.962510802364537</v>
      </c>
      <c r="D5" s="318">
        <v>0</v>
      </c>
      <c r="E5" s="248">
        <v>7.2693693349205266E-2</v>
      </c>
      <c r="F5" s="248">
        <v>67.647598928533014</v>
      </c>
      <c r="G5" s="248">
        <v>11.31719657575324</v>
      </c>
      <c r="H5" s="186">
        <v>100</v>
      </c>
      <c r="I5" s="249"/>
      <c r="J5" s="2"/>
      <c r="K5" s="174">
        <f>'Table 17'!R5</f>
        <v>2012</v>
      </c>
      <c r="L5" s="185" t="s">
        <v>229</v>
      </c>
      <c r="M5" s="186">
        <f>'Table 17'!Z5</f>
        <v>304249.18780443002</v>
      </c>
      <c r="N5" s="248">
        <v>63778.268859610005</v>
      </c>
      <c r="O5" s="317">
        <v>0</v>
      </c>
      <c r="P5" s="248">
        <v>221.1699716</v>
      </c>
      <c r="Q5" s="248">
        <v>205817.27030926</v>
      </c>
      <c r="R5" s="248">
        <f>5656.09303444+1631.77951917+27144.60611035</f>
        <v>34432.478663959999</v>
      </c>
      <c r="S5" s="250">
        <f>SUM(N5:R5)-M5</f>
        <v>0</v>
      </c>
      <c r="V5" s="174"/>
    </row>
    <row r="6" spans="1:22">
      <c r="A6" s="185" t="s">
        <v>232</v>
      </c>
      <c r="B6" s="186">
        <v>2604.9888545302319</v>
      </c>
      <c r="C6" s="248">
        <v>47.733551079029077</v>
      </c>
      <c r="D6" s="248">
        <v>0.12684563180870198</v>
      </c>
      <c r="E6" s="248">
        <v>8.9993518229004277</v>
      </c>
      <c r="F6" s="248">
        <v>41.931702562826395</v>
      </c>
      <c r="G6" s="248">
        <v>1.2085489034101395</v>
      </c>
      <c r="H6" s="186">
        <v>99.999999999974733</v>
      </c>
      <c r="I6" s="249"/>
      <c r="J6" s="2"/>
      <c r="K6" s="174">
        <f>'Table 17'!R6</f>
        <v>2013</v>
      </c>
      <c r="L6" s="185" t="s">
        <v>230</v>
      </c>
      <c r="M6" s="186">
        <f>'Table 17'!Z6</f>
        <v>0</v>
      </c>
      <c r="N6" s="248"/>
      <c r="O6" s="248"/>
      <c r="P6" s="248"/>
      <c r="Q6" s="248"/>
      <c r="R6" s="248"/>
      <c r="S6" s="251">
        <f>SUM(N6:R6)-M6</f>
        <v>0</v>
      </c>
      <c r="T6" s="252"/>
      <c r="U6" s="253"/>
    </row>
    <row r="7" spans="1:22">
      <c r="A7" s="185" t="s">
        <v>233</v>
      </c>
      <c r="B7" s="186">
        <v>11793.962395701539</v>
      </c>
      <c r="C7" s="248">
        <v>66.377556085124283</v>
      </c>
      <c r="D7" s="248">
        <v>7.9438341878744323</v>
      </c>
      <c r="E7" s="248">
        <v>8.2327891411240337</v>
      </c>
      <c r="F7" s="248">
        <v>14.214449382367789</v>
      </c>
      <c r="G7" s="248">
        <v>3.231371203509469</v>
      </c>
      <c r="H7" s="186">
        <v>100</v>
      </c>
      <c r="I7" s="249"/>
      <c r="J7" s="2"/>
      <c r="K7" s="352">
        <f>'Table 17'!R7</f>
        <v>2018</v>
      </c>
      <c r="L7" s="381" t="s">
        <v>232</v>
      </c>
      <c r="M7" s="186">
        <f>'Table 17'!Z7</f>
        <v>423219.1462621353</v>
      </c>
      <c r="N7" s="248">
        <v>202017.52735726716</v>
      </c>
      <c r="O7" s="248">
        <v>536.83500001160007</v>
      </c>
      <c r="P7" s="248">
        <v>38086.979954005103</v>
      </c>
      <c r="Q7" s="248">
        <v>177462.99359957178</v>
      </c>
      <c r="R7" s="248">
        <f>3050.93882148+979.422137647+1084.44939204579</f>
        <v>5114.8103511727904</v>
      </c>
      <c r="S7" s="250">
        <f>SUM(N7:R7)-M7</f>
        <v>-1.0681105777621269E-7</v>
      </c>
      <c r="T7" s="308" t="s">
        <v>388</v>
      </c>
    </row>
    <row r="8" spans="1:22">
      <c r="A8" s="185" t="s">
        <v>235</v>
      </c>
      <c r="B8" s="186">
        <v>155.67619337887137</v>
      </c>
      <c r="C8" s="248">
        <v>63.099065992956668</v>
      </c>
      <c r="D8" s="248">
        <v>0</v>
      </c>
      <c r="E8" s="248">
        <v>6.5502985760220485</v>
      </c>
      <c r="F8" s="248">
        <v>21.025876588577553</v>
      </c>
      <c r="G8" s="248">
        <v>9.3247588424437282</v>
      </c>
      <c r="H8" s="186">
        <v>99.999999999999986</v>
      </c>
      <c r="I8" s="249"/>
      <c r="J8" s="2"/>
      <c r="K8" s="174">
        <f>'Table 17'!R8</f>
        <v>2010</v>
      </c>
      <c r="L8" s="185" t="s">
        <v>233</v>
      </c>
      <c r="M8" s="186">
        <f>'Table 17'!Z8</f>
        <v>373700.01325129223</v>
      </c>
      <c r="N8" s="248">
        <v>248052.93588599336</v>
      </c>
      <c r="O8" s="248">
        <v>29686.109412747435</v>
      </c>
      <c r="P8" s="248">
        <v>30765.934111331466</v>
      </c>
      <c r="Q8" s="248">
        <v>53119.399225506655</v>
      </c>
      <c r="R8" s="248">
        <f>3676.66612006469+8214.78+184.188495648635</f>
        <v>12075.634615713327</v>
      </c>
      <c r="S8" s="250">
        <f>SUM(N8:R8)-M8</f>
        <v>0</v>
      </c>
    </row>
    <row r="9" spans="1:22" s="257" customFormat="1">
      <c r="A9" s="185" t="s">
        <v>238</v>
      </c>
      <c r="B9" s="186">
        <v>13003.332291236342</v>
      </c>
      <c r="C9" s="248">
        <v>51.855525787886521</v>
      </c>
      <c r="D9" s="248">
        <v>0.67118752427026362</v>
      </c>
      <c r="E9" s="248">
        <v>7.9279475734219256</v>
      </c>
      <c r="F9" s="248">
        <v>37.703282672215934</v>
      </c>
      <c r="G9" s="248">
        <v>1.8420564422053467</v>
      </c>
      <c r="H9" s="186">
        <v>100</v>
      </c>
      <c r="I9" s="249"/>
      <c r="J9" s="2"/>
      <c r="K9" s="174">
        <f>'Table 17'!R9</f>
        <v>2015</v>
      </c>
      <c r="L9" s="185" t="s">
        <v>236</v>
      </c>
      <c r="M9" s="186">
        <f>'Table 17'!Z9</f>
        <v>326.55</v>
      </c>
      <c r="N9" s="256">
        <v>206.05</v>
      </c>
      <c r="O9" s="186">
        <v>0</v>
      </c>
      <c r="P9" s="186">
        <f>21.39</f>
        <v>21.39</v>
      </c>
      <c r="Q9" s="186">
        <v>68.66</v>
      </c>
      <c r="R9" s="186">
        <f>20.63+2.15+7.67</f>
        <v>30.449999999999996</v>
      </c>
      <c r="S9" s="255">
        <f t="shared" ref="S9:S17" si="0">SUM(N9:R9)-M9</f>
        <v>0</v>
      </c>
      <c r="T9" s="199"/>
      <c r="U9" s="199"/>
      <c r="V9" s="199"/>
    </row>
    <row r="10" spans="1:22">
      <c r="A10" s="185" t="s">
        <v>239</v>
      </c>
      <c r="B10" s="186">
        <v>25520.843417231368</v>
      </c>
      <c r="C10" s="248">
        <v>5.1986861336364729</v>
      </c>
      <c r="D10" s="248">
        <v>54.958707565162861</v>
      </c>
      <c r="E10" s="248">
        <v>0.54112233395012188</v>
      </c>
      <c r="F10" s="248">
        <v>39.173937936290997</v>
      </c>
      <c r="G10" s="248">
        <v>0.12754603095954681</v>
      </c>
      <c r="H10" s="186">
        <v>100</v>
      </c>
      <c r="I10" s="249"/>
      <c r="J10" s="2"/>
      <c r="K10" s="174">
        <f>'Table 17'!R10</f>
        <v>2014</v>
      </c>
      <c r="L10" s="185" t="s">
        <v>238</v>
      </c>
      <c r="M10" s="186" t="e">
        <f>'Table 17'!Z10</f>
        <v>#REF!</v>
      </c>
      <c r="N10" s="248" t="e">
        <f>$M$10*N25/$M$25</f>
        <v>#REF!</v>
      </c>
      <c r="O10" s="248" t="e">
        <f>$M$10*O25/$M$25</f>
        <v>#REF!</v>
      </c>
      <c r="P10" s="248" t="e">
        <f>$M$10*P25/$M$25</f>
        <v>#REF!</v>
      </c>
      <c r="Q10" s="248" t="e">
        <f>$M$10*Q25/$M$25</f>
        <v>#REF!</v>
      </c>
      <c r="R10" s="248" t="e">
        <f>$M$10*R25/$M$25</f>
        <v>#REF!</v>
      </c>
      <c r="S10" s="255" t="e">
        <f>SUM(N10:R10)-M10</f>
        <v>#REF!</v>
      </c>
    </row>
    <row r="11" spans="1:22">
      <c r="A11" s="185" t="s">
        <v>374</v>
      </c>
      <c r="B11" s="186">
        <v>130160.17084675345</v>
      </c>
      <c r="C11" s="248">
        <v>10.108267113127221</v>
      </c>
      <c r="D11" s="248">
        <v>48.34852868566599</v>
      </c>
      <c r="E11" s="248">
        <v>7.8841332444899752</v>
      </c>
      <c r="F11" s="248">
        <v>32.501509796849639</v>
      </c>
      <c r="G11" s="248">
        <v>1.1575611600240676</v>
      </c>
      <c r="H11" s="186">
        <v>100.00000000015689</v>
      </c>
      <c r="I11" s="249"/>
      <c r="J11" s="2"/>
      <c r="K11" s="174">
        <f>'Table 17'!R11</f>
        <v>2011</v>
      </c>
      <c r="L11" s="185" t="s">
        <v>239</v>
      </c>
      <c r="M11" s="186">
        <f>'Table 17'!Z11</f>
        <v>843617</v>
      </c>
      <c r="N11" s="248">
        <v>43857</v>
      </c>
      <c r="O11" s="248">
        <v>463641</v>
      </c>
      <c r="P11" s="248">
        <v>4565</v>
      </c>
      <c r="Q11" s="248">
        <v>330478</v>
      </c>
      <c r="R11" s="248">
        <v>1076</v>
      </c>
      <c r="S11" s="255">
        <f>SUM(N11:R11)-M11</f>
        <v>0</v>
      </c>
    </row>
    <row r="12" spans="1:22">
      <c r="A12" s="185" t="s">
        <v>243</v>
      </c>
      <c r="B12" s="186">
        <v>16400.205450649006</v>
      </c>
      <c r="C12" s="248">
        <v>74.894797916166084</v>
      </c>
      <c r="D12" s="248">
        <v>7.7986296291762738</v>
      </c>
      <c r="E12" s="248">
        <v>4.7818656174327812</v>
      </c>
      <c r="F12" s="248">
        <v>10.938160492795648</v>
      </c>
      <c r="G12" s="248">
        <v>1.5865463444292234</v>
      </c>
      <c r="H12" s="186">
        <v>100.00000000000001</v>
      </c>
      <c r="I12" s="249"/>
      <c r="J12" s="2"/>
      <c r="K12" s="287">
        <v>2018</v>
      </c>
      <c r="L12" s="381" t="s">
        <v>241</v>
      </c>
      <c r="M12" s="364">
        <v>143197447.426</v>
      </c>
      <c r="N12" s="366">
        <v>14474780.484999999</v>
      </c>
      <c r="O12" s="382">
        <v>69233858.945901081</v>
      </c>
      <c r="P12" s="366">
        <f>9189222.47632282+2100655.0814515</f>
        <v>11289877.55777432</v>
      </c>
      <c r="Q12" s="366">
        <v>46541332.403999999</v>
      </c>
      <c r="R12" s="248">
        <f>1439500+218098.03354926</f>
        <v>1657598.0335492599</v>
      </c>
      <c r="S12" s="254">
        <f t="shared" si="0"/>
        <v>2.2464990615844727E-4</v>
      </c>
      <c r="T12" s="199" t="s">
        <v>376</v>
      </c>
    </row>
    <row r="13" spans="1:22">
      <c r="A13" s="185" t="s">
        <v>375</v>
      </c>
      <c r="B13" s="186">
        <v>525443.37274633907</v>
      </c>
      <c r="C13" s="248">
        <v>8.4397311545160161</v>
      </c>
      <c r="D13" s="248">
        <v>75.774959922506511</v>
      </c>
      <c r="E13" s="248">
        <v>2.2670662374115245</v>
      </c>
      <c r="F13" s="248">
        <v>12.654927674002577</v>
      </c>
      <c r="G13" s="248">
        <v>0.86331501156338031</v>
      </c>
      <c r="H13" s="186">
        <v>100.00000000000001</v>
      </c>
      <c r="I13" s="249"/>
      <c r="J13" s="2"/>
      <c r="K13" s="352">
        <v>2019</v>
      </c>
      <c r="L13" s="381" t="s">
        <v>242</v>
      </c>
      <c r="M13" s="186">
        <v>170022</v>
      </c>
      <c r="N13" s="40">
        <v>85590</v>
      </c>
      <c r="O13" s="40">
        <v>0</v>
      </c>
      <c r="P13" s="40">
        <f>13130+15488</f>
        <v>28618</v>
      </c>
      <c r="Q13" s="40">
        <v>53731</v>
      </c>
      <c r="R13" s="174">
        <f>454+1630</f>
        <v>2084</v>
      </c>
      <c r="S13" s="254">
        <f t="shared" si="0"/>
        <v>1</v>
      </c>
    </row>
    <row r="14" spans="1:22">
      <c r="A14" s="185" t="s">
        <v>343</v>
      </c>
      <c r="B14" s="186">
        <v>21697.78051919047</v>
      </c>
      <c r="C14" s="248">
        <v>50.340544164872782</v>
      </c>
      <c r="D14" s="248">
        <v>0</v>
      </c>
      <c r="E14" s="248">
        <v>16.831939396078155</v>
      </c>
      <c r="F14" s="248">
        <v>31.602380868358214</v>
      </c>
      <c r="G14" s="248">
        <v>1.2257237298702521</v>
      </c>
      <c r="H14" s="186">
        <v>100.0005881591794</v>
      </c>
      <c r="I14" s="249"/>
      <c r="J14" s="2"/>
      <c r="K14" s="174">
        <f>'Table 17'!R14</f>
        <v>2011</v>
      </c>
      <c r="L14" s="185" t="s">
        <v>243</v>
      </c>
      <c r="M14" s="186">
        <f>'Table 17'!Z14</f>
        <v>20759.555488074471</v>
      </c>
      <c r="N14" s="248">
        <v>15547.827131087741</v>
      </c>
      <c r="O14" s="248">
        <v>1618.9608451782649</v>
      </c>
      <c r="P14" s="248">
        <v>992.69404621611307</v>
      </c>
      <c r="Q14" s="248">
        <v>2270.7134968765527</v>
      </c>
      <c r="R14" s="248">
        <v>329.35996871580176</v>
      </c>
      <c r="S14" s="254">
        <f t="shared" si="0"/>
        <v>0</v>
      </c>
    </row>
    <row r="15" spans="1:22">
      <c r="A15" s="200" t="s">
        <v>373</v>
      </c>
      <c r="B15" s="201">
        <v>130514.4149240446</v>
      </c>
      <c r="C15" s="248">
        <v>65.395105402036066</v>
      </c>
      <c r="D15" s="248">
        <v>0</v>
      </c>
      <c r="E15" s="248">
        <v>14.293582687616695</v>
      </c>
      <c r="F15" s="248">
        <v>17.941888652984414</v>
      </c>
      <c r="G15" s="248">
        <v>2.3694227669809602</v>
      </c>
      <c r="H15" s="186">
        <v>99.999999509618135</v>
      </c>
      <c r="I15" s="249"/>
      <c r="J15" s="2"/>
      <c r="K15" s="287">
        <v>2017</v>
      </c>
      <c r="L15" s="381" t="s">
        <v>244</v>
      </c>
      <c r="M15" s="364">
        <v>58936955.478</v>
      </c>
      <c r="N15" s="366">
        <v>4974120.5930000003</v>
      </c>
      <c r="O15" s="366">
        <v>44659454.392999999</v>
      </c>
      <c r="P15" s="366">
        <v>1336139.8190000001</v>
      </c>
      <c r="Q15" s="366">
        <v>7458429.0889999997</v>
      </c>
      <c r="R15" s="248">
        <v>508811.58399999997</v>
      </c>
      <c r="S15" s="254">
        <f t="shared" si="0"/>
        <v>0</v>
      </c>
      <c r="T15" s="199" t="s">
        <v>376</v>
      </c>
    </row>
    <row r="16" spans="1:22">
      <c r="A16" s="174" t="s">
        <v>246</v>
      </c>
      <c r="B16" s="258"/>
      <c r="C16" s="259"/>
      <c r="D16" s="259"/>
      <c r="E16" s="259"/>
      <c r="F16" s="259"/>
      <c r="G16" s="259"/>
      <c r="H16" s="259"/>
      <c r="I16" s="249"/>
      <c r="J16" s="174"/>
      <c r="K16" s="287">
        <v>2017</v>
      </c>
      <c r="L16" s="381" t="s">
        <v>245</v>
      </c>
      <c r="M16" s="364">
        <v>170289.73699999999</v>
      </c>
      <c r="N16" s="364">
        <v>111361.15300000001</v>
      </c>
      <c r="O16" s="248">
        <v>0</v>
      </c>
      <c r="P16" s="364">
        <f>22495.69607623+1844.80829039</f>
        <v>24340.50436662</v>
      </c>
      <c r="Q16" s="364">
        <v>30553.195</v>
      </c>
      <c r="R16" s="364">
        <f>1975.19638601+2059.6874123</f>
        <v>4034.8837983099997</v>
      </c>
      <c r="S16" s="251">
        <f t="shared" si="0"/>
        <v>-8.3506997907534242E-4</v>
      </c>
      <c r="T16" s="199" t="s">
        <v>376</v>
      </c>
    </row>
    <row r="17" spans="1:20">
      <c r="I17" s="249"/>
      <c r="J17" s="174"/>
      <c r="K17" s="260">
        <f>'Table 17'!R17</f>
        <v>2011</v>
      </c>
      <c r="L17" s="261" t="s">
        <v>247</v>
      </c>
      <c r="M17" s="262">
        <f>'Table 17'!Z17</f>
        <v>69670.600000000006</v>
      </c>
      <c r="N17" s="262">
        <v>8352.6</v>
      </c>
      <c r="O17" s="262">
        <v>0</v>
      </c>
      <c r="P17" s="262">
        <v>0</v>
      </c>
      <c r="Q17" s="262">
        <v>51677</v>
      </c>
      <c r="R17" s="262">
        <v>10507</v>
      </c>
      <c r="S17" s="263">
        <f t="shared" si="0"/>
        <v>866</v>
      </c>
    </row>
    <row r="18" spans="1:20">
      <c r="A18" s="174" t="s">
        <v>392</v>
      </c>
      <c r="I18" s="249"/>
      <c r="J18" s="174"/>
      <c r="K18" s="260">
        <f>'Table 17'!R18</f>
        <v>2011</v>
      </c>
      <c r="L18" s="261" t="s">
        <v>250</v>
      </c>
      <c r="M18" s="262">
        <f>'Table 17'!Z18</f>
        <v>129621379.16214603</v>
      </c>
      <c r="N18" s="262"/>
      <c r="O18" s="262"/>
      <c r="P18" s="262"/>
      <c r="Q18" s="262"/>
      <c r="R18" s="262"/>
      <c r="S18" s="264"/>
    </row>
    <row r="19" spans="1:20">
      <c r="I19" s="249"/>
      <c r="J19" s="174"/>
      <c r="K19" s="260" t="e">
        <f>'Table 17'!#REF!</f>
        <v>#REF!</v>
      </c>
      <c r="L19" s="261" t="s">
        <v>251</v>
      </c>
      <c r="M19" s="262" t="e">
        <f>'Table 17'!#REF!</f>
        <v>#REF!</v>
      </c>
      <c r="N19" s="262">
        <v>1032.06</v>
      </c>
      <c r="O19" s="262">
        <v>250.81</v>
      </c>
      <c r="P19" s="262">
        <v>91.61</v>
      </c>
      <c r="Q19" s="262">
        <v>1245.29</v>
      </c>
      <c r="R19" s="262">
        <v>91.31</v>
      </c>
      <c r="S19" s="265" t="e">
        <f>SUM(N19:R19)-M19</f>
        <v>#REF!</v>
      </c>
    </row>
    <row r="20" spans="1:20">
      <c r="A20" s="213"/>
      <c r="I20" s="249"/>
      <c r="J20" s="174"/>
      <c r="K20" s="260" t="e">
        <f>'Table 17'!#REF!</f>
        <v>#REF!</v>
      </c>
      <c r="L20" s="261" t="s">
        <v>252</v>
      </c>
      <c r="M20" s="262" t="e">
        <f>'Table 17'!#REF!</f>
        <v>#REF!</v>
      </c>
      <c r="N20" s="266"/>
      <c r="O20" s="266"/>
      <c r="P20" s="266"/>
      <c r="Q20" s="266"/>
      <c r="R20" s="266"/>
      <c r="S20" s="263"/>
    </row>
    <row r="21" spans="1:20">
      <c r="A21" s="1" t="s">
        <v>681</v>
      </c>
      <c r="I21" s="249"/>
      <c r="J21" s="174"/>
      <c r="K21" s="260" t="e">
        <f>'Table 17'!#REF!</f>
        <v>#REF!</v>
      </c>
      <c r="L21" s="267" t="s">
        <v>253</v>
      </c>
      <c r="M21" s="262" t="e">
        <f>'Table 17'!#REF!</f>
        <v>#REF!</v>
      </c>
      <c r="N21" s="266"/>
      <c r="O21" s="266"/>
      <c r="P21" s="266"/>
      <c r="Q21" s="266"/>
      <c r="R21" s="266"/>
      <c r="S21" s="263" t="e">
        <f>SUM(N21:R21)-M21</f>
        <v>#REF!</v>
      </c>
    </row>
    <row r="22" spans="1:20">
      <c r="A22" s="452" t="s">
        <v>679</v>
      </c>
      <c r="L22" s="185"/>
      <c r="M22" s="268"/>
    </row>
    <row r="23" spans="1:20">
      <c r="B23" s="541"/>
      <c r="C23" s="269"/>
      <c r="D23" s="232"/>
      <c r="E23" s="233"/>
      <c r="F23" s="269"/>
      <c r="G23" s="234"/>
      <c r="H23" s="235"/>
      <c r="I23" s="237"/>
      <c r="J23" s="237"/>
      <c r="K23" s="238"/>
    </row>
    <row r="24" spans="1:20">
      <c r="A24" s="185"/>
      <c r="B24" s="541"/>
      <c r="C24" s="269"/>
      <c r="D24" s="234"/>
      <c r="E24" s="234"/>
      <c r="F24" s="270"/>
      <c r="G24" s="234"/>
      <c r="H24" s="235"/>
      <c r="I24" s="235"/>
      <c r="J24" s="235"/>
      <c r="K24" s="242"/>
    </row>
    <row r="25" spans="1:20">
      <c r="A25" s="185"/>
      <c r="B25" s="541"/>
      <c r="C25" s="271"/>
      <c r="D25" s="272"/>
      <c r="E25" s="272"/>
      <c r="F25" s="246"/>
      <c r="G25" s="272"/>
      <c r="H25" s="272"/>
      <c r="I25" s="272"/>
      <c r="J25" s="272"/>
      <c r="K25" s="246">
        <v>2013</v>
      </c>
      <c r="L25" s="199" t="s">
        <v>238</v>
      </c>
      <c r="M25" s="199">
        <v>37935.12598093319</v>
      </c>
      <c r="N25" s="199">
        <v>19671.45903571005</v>
      </c>
      <c r="O25" s="199">
        <v>254.61583290023103</v>
      </c>
      <c r="P25" s="199">
        <v>3007.476899679943</v>
      </c>
      <c r="Q25" s="199">
        <v>14302.787780652467</v>
      </c>
      <c r="R25" s="253">
        <v>698.78643199049395</v>
      </c>
      <c r="S25" s="199">
        <v>0</v>
      </c>
    </row>
    <row r="26" spans="1:20">
      <c r="A26" s="185"/>
      <c r="B26" s="186"/>
      <c r="C26" s="186"/>
      <c r="D26" s="186"/>
      <c r="E26" s="254"/>
      <c r="F26" s="186"/>
      <c r="G26" s="186"/>
      <c r="H26" s="186"/>
      <c r="I26" s="186"/>
      <c r="J26" s="186"/>
      <c r="K26" s="186"/>
    </row>
    <row r="27" spans="1:20">
      <c r="A27" s="185"/>
      <c r="N27" s="199">
        <f>'Table 17'!T5</f>
        <v>10552040.3893</v>
      </c>
    </row>
    <row r="28" spans="1:20">
      <c r="A28" s="185"/>
      <c r="N28" s="322">
        <f>N5*100/N27</f>
        <v>0.60441645887067086</v>
      </c>
    </row>
    <row r="29" spans="1:20">
      <c r="A29" s="185"/>
      <c r="C29" s="252"/>
      <c r="D29" s="252"/>
      <c r="E29" s="252"/>
      <c r="F29" s="252"/>
      <c r="G29" s="252"/>
      <c r="H29" s="252"/>
      <c r="I29" s="252"/>
    </row>
    <row r="30" spans="1:20">
      <c r="A30" s="185"/>
      <c r="C30" s="252"/>
      <c r="D30" s="252"/>
      <c r="E30" s="252"/>
      <c r="F30" s="252"/>
      <c r="G30" s="252"/>
      <c r="H30" s="252"/>
      <c r="J30" s="252"/>
      <c r="N30" s="199">
        <f>'Table 17'!T13</f>
        <v>2865679</v>
      </c>
    </row>
    <row r="31" spans="1:20">
      <c r="A31" s="185"/>
      <c r="N31" s="212">
        <f>(N13+O13)*100/N30</f>
        <v>2.9867267059569476</v>
      </c>
      <c r="O31" s="323">
        <f>P13+Q13</f>
        <v>82349</v>
      </c>
    </row>
    <row r="32" spans="1:20">
      <c r="A32" s="185"/>
      <c r="I32" s="252"/>
      <c r="K32" s="174"/>
      <c r="L32" s="348" t="s">
        <v>362</v>
      </c>
      <c r="M32" s="174"/>
      <c r="N32" s="174"/>
      <c r="O32" s="174"/>
      <c r="P32" s="174"/>
      <c r="Q32" s="174"/>
      <c r="R32" s="174"/>
      <c r="S32" s="174"/>
      <c r="T32" s="174"/>
    </row>
    <row r="33" spans="1:24">
      <c r="A33" s="185"/>
      <c r="K33" s="174"/>
      <c r="L33" s="174"/>
      <c r="M33" s="174"/>
      <c r="N33" s="173"/>
      <c r="O33" s="173"/>
      <c r="P33" s="173"/>
      <c r="Q33" s="173"/>
      <c r="R33" s="174"/>
      <c r="S33" s="174"/>
      <c r="T33" s="174"/>
    </row>
    <row r="34" spans="1:24">
      <c r="A34" s="185"/>
      <c r="K34" s="174"/>
      <c r="L34" s="239"/>
      <c r="M34" s="539" t="s">
        <v>278</v>
      </c>
      <c r="N34" s="240"/>
      <c r="O34" s="240"/>
      <c r="P34" s="240"/>
      <c r="Q34" s="241"/>
      <c r="R34" s="174"/>
      <c r="S34" s="174"/>
      <c r="T34" s="174"/>
    </row>
    <row r="35" spans="1:24">
      <c r="K35" s="174"/>
      <c r="L35" s="243" t="s">
        <v>213</v>
      </c>
      <c r="M35" s="540"/>
      <c r="N35" s="282" t="s">
        <v>363</v>
      </c>
      <c r="O35" s="282" t="s">
        <v>364</v>
      </c>
      <c r="P35" s="282" t="s">
        <v>379</v>
      </c>
      <c r="Q35" s="282" t="s">
        <v>365</v>
      </c>
      <c r="R35" s="245" t="s">
        <v>283</v>
      </c>
      <c r="S35" s="174"/>
      <c r="T35" s="174"/>
    </row>
    <row r="36" spans="1:24">
      <c r="K36" s="174"/>
      <c r="L36" s="174"/>
      <c r="M36" s="174"/>
      <c r="N36" s="174"/>
      <c r="O36" s="174"/>
      <c r="P36" s="174"/>
      <c r="Q36" s="174"/>
      <c r="R36" s="174"/>
      <c r="S36" s="174"/>
      <c r="T36" s="174"/>
    </row>
    <row r="37" spans="1:24">
      <c r="B37" s="273"/>
      <c r="C37" s="252"/>
      <c r="D37" s="273"/>
      <c r="E37" s="273"/>
      <c r="F37" s="252"/>
      <c r="G37" s="273"/>
      <c r="H37" s="273"/>
      <c r="I37" s="273"/>
      <c r="J37" s="273"/>
      <c r="K37" s="174"/>
      <c r="L37" s="185"/>
      <c r="M37" s="186"/>
      <c r="N37" s="248"/>
      <c r="O37" s="248"/>
      <c r="P37" s="248"/>
      <c r="Q37" s="248"/>
      <c r="R37" s="248"/>
      <c r="S37" s="255"/>
      <c r="T37" s="174"/>
    </row>
    <row r="38" spans="1:24">
      <c r="I38" s="273"/>
      <c r="K38" s="174">
        <v>2019</v>
      </c>
      <c r="L38" s="185" t="s">
        <v>242</v>
      </c>
      <c r="M38" s="186">
        <v>170022</v>
      </c>
      <c r="N38" s="40">
        <v>85590</v>
      </c>
      <c r="O38" s="40">
        <v>0</v>
      </c>
      <c r="P38" s="40">
        <f>13130+15488</f>
        <v>28618</v>
      </c>
      <c r="Q38" s="40">
        <v>53731</v>
      </c>
      <c r="R38" s="174">
        <f>454+1630</f>
        <v>2084</v>
      </c>
      <c r="S38" s="251">
        <f>SUM(N38:R38)-M38</f>
        <v>1</v>
      </c>
      <c r="T38" s="174" t="s">
        <v>366</v>
      </c>
      <c r="U38" s="199" t="s">
        <v>377</v>
      </c>
    </row>
    <row r="39" spans="1:24">
      <c r="J39" s="274"/>
      <c r="K39" s="174">
        <v>2018</v>
      </c>
      <c r="L39" s="185" t="s">
        <v>238</v>
      </c>
      <c r="M39" s="186">
        <v>54350</v>
      </c>
      <c r="N39" s="248">
        <v>27409.131599320001</v>
      </c>
      <c r="O39" s="350">
        <f>409.58930623+67.11142624</f>
        <v>476.70073246999999</v>
      </c>
      <c r="P39" s="248">
        <v>5223.0860491399999</v>
      </c>
      <c r="Q39" s="248">
        <v>19090.200532390001</v>
      </c>
      <c r="R39" s="351">
        <f>87.59272502+2063.71555028</f>
        <v>2151.3082753000003</v>
      </c>
      <c r="S39" s="251">
        <f>SUM(N39:R39)-M39</f>
        <v>0.42718862000037916</v>
      </c>
      <c r="T39" s="349" t="s">
        <v>366</v>
      </c>
      <c r="U39" s="199" t="s">
        <v>378</v>
      </c>
    </row>
    <row r="40" spans="1:24">
      <c r="I40" s="252"/>
      <c r="K40" s="174"/>
      <c r="L40" s="174"/>
      <c r="M40" s="174"/>
      <c r="N40" s="174"/>
      <c r="O40" s="174"/>
      <c r="P40" s="174"/>
      <c r="Q40" s="174"/>
      <c r="R40" s="174"/>
      <c r="S40" s="174"/>
      <c r="T40" s="174"/>
    </row>
    <row r="41" spans="1:24" ht="11.25" customHeight="1">
      <c r="I41" s="252"/>
      <c r="L41" s="239"/>
      <c r="M41" s="384" t="s">
        <v>278</v>
      </c>
      <c r="N41" s="386"/>
      <c r="O41" s="386"/>
      <c r="P41" s="386"/>
      <c r="Q41" s="387"/>
      <c r="R41" s="387"/>
      <c r="S41" s="387"/>
      <c r="T41" s="241"/>
      <c r="U41" s="387"/>
      <c r="V41" s="387"/>
    </row>
    <row r="42" spans="1:24">
      <c r="C42" s="275"/>
      <c r="D42" s="275"/>
      <c r="E42" s="275"/>
      <c r="F42" s="275"/>
      <c r="G42" s="275"/>
      <c r="H42" s="275"/>
      <c r="I42" s="275"/>
      <c r="J42" s="275"/>
      <c r="L42" s="243" t="s">
        <v>213</v>
      </c>
      <c r="M42" s="385"/>
      <c r="N42" s="282" t="s">
        <v>363</v>
      </c>
      <c r="O42" s="282" t="s">
        <v>364</v>
      </c>
      <c r="P42" s="282" t="s">
        <v>380</v>
      </c>
      <c r="Q42" s="282" t="s">
        <v>381</v>
      </c>
      <c r="R42" s="282" t="s">
        <v>382</v>
      </c>
      <c r="S42" s="282" t="s">
        <v>383</v>
      </c>
      <c r="T42" s="282" t="s">
        <v>365</v>
      </c>
      <c r="U42" s="282" t="s">
        <v>384</v>
      </c>
      <c r="V42" s="387" t="s">
        <v>385</v>
      </c>
    </row>
    <row r="43" spans="1:24">
      <c r="K43" s="199">
        <v>2018</v>
      </c>
      <c r="L43" s="185" t="s">
        <v>241</v>
      </c>
      <c r="M43" s="364">
        <v>143197447.426</v>
      </c>
      <c r="N43" s="366">
        <v>14474780.484999999</v>
      </c>
      <c r="O43" s="366">
        <v>71334514.026999995</v>
      </c>
      <c r="P43" s="366">
        <v>10846820.51</v>
      </c>
      <c r="Q43" s="199">
        <v>8882752.0661674403</v>
      </c>
      <c r="R43" s="199">
        <v>1439500</v>
      </c>
      <c r="S43" s="199">
        <v>218098.03354926</v>
      </c>
      <c r="T43" s="366">
        <v>46541332.403999999</v>
      </c>
      <c r="U43" s="199">
        <v>0</v>
      </c>
      <c r="V43" s="388">
        <v>69233858.945901096</v>
      </c>
      <c r="W43" s="349" t="s">
        <v>366</v>
      </c>
      <c r="X43" s="199" t="s">
        <v>376</v>
      </c>
    </row>
    <row r="44" spans="1:24">
      <c r="K44" s="199">
        <v>2017</v>
      </c>
      <c r="L44" s="185" t="s">
        <v>243</v>
      </c>
      <c r="M44" s="364">
        <v>26076.243999999999</v>
      </c>
      <c r="N44" s="366">
        <v>18043.456999999999</v>
      </c>
      <c r="O44" s="364">
        <v>2449.1390000000001</v>
      </c>
      <c r="P44" s="364">
        <v>2043.2560000000001</v>
      </c>
      <c r="Q44" s="199">
        <v>1362.75</v>
      </c>
      <c r="R44" s="199">
        <v>680.50599999999997</v>
      </c>
      <c r="T44" s="364">
        <v>3540.3910000000001</v>
      </c>
      <c r="U44" s="199">
        <v>0</v>
      </c>
      <c r="V44" s="363">
        <v>2449</v>
      </c>
      <c r="W44" s="349" t="s">
        <v>366</v>
      </c>
      <c r="X44" s="199" t="s">
        <v>376</v>
      </c>
    </row>
    <row r="45" spans="1:24">
      <c r="K45" s="199">
        <v>2017</v>
      </c>
      <c r="L45" s="185" t="s">
        <v>244</v>
      </c>
      <c r="M45" s="364">
        <v>58936955.478</v>
      </c>
      <c r="N45" s="366">
        <v>4974120.5930000003</v>
      </c>
      <c r="O45" s="366">
        <v>44659454.392999999</v>
      </c>
      <c r="P45" s="366">
        <v>1844951.4029999999</v>
      </c>
      <c r="Q45" s="199">
        <v>1336139.8189999999</v>
      </c>
      <c r="S45" s="199">
        <v>508811.58399999997</v>
      </c>
      <c r="T45" s="366">
        <v>7458429.0889999997</v>
      </c>
      <c r="U45" s="199">
        <v>0</v>
      </c>
      <c r="V45" s="363">
        <v>44659454.392999999</v>
      </c>
      <c r="W45" s="349" t="s">
        <v>366</v>
      </c>
      <c r="X45" s="199" t="s">
        <v>376</v>
      </c>
    </row>
    <row r="46" spans="1:24">
      <c r="K46" s="199">
        <v>2017</v>
      </c>
      <c r="L46" s="185" t="s">
        <v>245</v>
      </c>
      <c r="M46" s="364">
        <v>170289.73699999999</v>
      </c>
      <c r="N46" s="364">
        <v>111361.15300000001</v>
      </c>
      <c r="O46" s="364">
        <v>1844.808</v>
      </c>
      <c r="P46" s="364">
        <v>26530.58</v>
      </c>
      <c r="Q46" s="199">
        <v>22495.69607623</v>
      </c>
      <c r="R46" s="199">
        <v>1975.19638601</v>
      </c>
      <c r="S46" s="199">
        <v>2059.6874122999998</v>
      </c>
      <c r="T46" s="364">
        <v>30553.195</v>
      </c>
      <c r="U46" s="199">
        <v>0</v>
      </c>
      <c r="V46" s="363"/>
      <c r="W46" s="349" t="s">
        <v>366</v>
      </c>
      <c r="X46" s="199" t="s">
        <v>376</v>
      </c>
    </row>
  </sheetData>
  <mergeCells count="5">
    <mergeCell ref="B3:B4"/>
    <mergeCell ref="H3:H4"/>
    <mergeCell ref="M3:M4"/>
    <mergeCell ref="B23:B25"/>
    <mergeCell ref="M34:M35"/>
  </mergeCells>
  <hyperlinks>
    <hyperlink ref="A22" location="Contents!A1" display="Link to Contents" xr:uid="{00000000-0004-0000-1200-000000000000}"/>
  </hyperlinks>
  <pageMargins left="0.7" right="0.7" top="0.75" bottom="0.75" header="0.3" footer="0.3"/>
  <pageSetup paperSize="9" orientation="portrait" horizontalDpi="4294967292" verticalDpi="4294967292"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R55"/>
  <sheetViews>
    <sheetView showGridLines="0" zoomScale="120" zoomScaleNormal="120" zoomScalePageLayoutView="125" workbookViewId="0"/>
  </sheetViews>
  <sheetFormatPr defaultColWidth="8.85546875" defaultRowHeight="15"/>
  <cols>
    <col min="1" max="1" width="8.85546875" style="3"/>
    <col min="2" max="2" width="9.5703125" style="3" customWidth="1"/>
    <col min="3" max="3" width="8.85546875" style="3"/>
    <col min="4" max="4" width="9.85546875" style="3" customWidth="1"/>
    <col min="5" max="5" width="3.42578125" style="3" customWidth="1"/>
    <col min="6" max="6" width="10.28515625" style="3" customWidth="1"/>
    <col min="7" max="7" width="11" style="3" customWidth="1"/>
    <col min="8" max="8" width="10" style="3" customWidth="1"/>
    <col min="9" max="25" width="8.85546875" style="3"/>
    <col min="26" max="26" width="8.85546875" style="514"/>
    <col min="27" max="28" width="8.85546875" style="3"/>
    <col min="29" max="34" width="8.85546875" style="3" customWidth="1"/>
    <col min="35" max="35" width="12.140625" style="3" customWidth="1"/>
    <col min="36" max="36" width="11.140625" style="3" customWidth="1"/>
    <col min="37" max="73" width="8.85546875" style="3" customWidth="1"/>
    <col min="74" max="16384" width="8.85546875" style="3"/>
  </cols>
  <sheetData>
    <row r="1" spans="1:70" ht="18" customHeight="1">
      <c r="A1" s="26" t="s">
        <v>347</v>
      </c>
    </row>
    <row r="3" spans="1:70">
      <c r="A3" s="10"/>
      <c r="B3" s="518" t="s">
        <v>86</v>
      </c>
      <c r="C3" s="518"/>
      <c r="D3" s="518"/>
      <c r="E3" s="10"/>
      <c r="F3" s="518" t="s">
        <v>90</v>
      </c>
      <c r="G3" s="518"/>
      <c r="H3" s="518"/>
    </row>
    <row r="4" spans="1:70" ht="45.75">
      <c r="A4" s="9" t="s">
        <v>3</v>
      </c>
      <c r="B4" s="69" t="s">
        <v>87</v>
      </c>
      <c r="C4" s="69" t="s">
        <v>46</v>
      </c>
      <c r="D4" s="69" t="s">
        <v>47</v>
      </c>
      <c r="E4" s="12"/>
      <c r="F4" s="149" t="s">
        <v>87</v>
      </c>
      <c r="G4" s="69" t="s">
        <v>46</v>
      </c>
      <c r="H4" s="69" t="s">
        <v>47</v>
      </c>
      <c r="I4" s="13"/>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row>
    <row r="5" spans="1:70">
      <c r="A5" s="4">
        <v>1990</v>
      </c>
      <c r="B5" s="2">
        <v>10010.462030785409</v>
      </c>
      <c r="C5" s="2">
        <v>1833.456690912262</v>
      </c>
      <c r="D5" s="2">
        <v>11843.918721697741</v>
      </c>
      <c r="F5" s="2">
        <v>89525.179973365084</v>
      </c>
      <c r="G5" s="2">
        <v>16396.899535956021</v>
      </c>
      <c r="H5" s="2">
        <v>105922.07950932172</v>
      </c>
      <c r="I5" s="13"/>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row>
    <row r="6" spans="1:70">
      <c r="A6" s="4">
        <v>1991</v>
      </c>
      <c r="B6" s="2">
        <v>11538.736129833047</v>
      </c>
      <c r="C6" s="2">
        <v>1281.7380154152791</v>
      </c>
      <c r="D6" s="2">
        <v>12820.474145248345</v>
      </c>
      <c r="F6" s="2">
        <v>92956.058261935046</v>
      </c>
      <c r="G6" s="2">
        <v>10325.68145218549</v>
      </c>
      <c r="H6" s="2">
        <v>103281.73971412066</v>
      </c>
      <c r="I6" s="13"/>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row>
    <row r="7" spans="1:70">
      <c r="A7" s="4">
        <v>1992</v>
      </c>
      <c r="B7" s="2">
        <v>13114.42205818824</v>
      </c>
      <c r="C7" s="2">
        <v>2193.3734779848332</v>
      </c>
      <c r="D7" s="2">
        <v>15307.795536173035</v>
      </c>
      <c r="F7" s="2">
        <v>96115.16020811905</v>
      </c>
      <c r="G7" s="2">
        <v>16075.160788433239</v>
      </c>
      <c r="H7" s="2">
        <v>112190.32099655201</v>
      </c>
      <c r="I7" s="13"/>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row>
    <row r="8" spans="1:70">
      <c r="A8" s="4">
        <v>1993</v>
      </c>
      <c r="B8" s="2">
        <v>15584.435435729767</v>
      </c>
      <c r="C8" s="2">
        <v>1642.1448810154657</v>
      </c>
      <c r="D8" s="2">
        <v>17226.580316745261</v>
      </c>
      <c r="F8" s="2">
        <v>104345.25587619598</v>
      </c>
      <c r="G8" s="2">
        <v>10994.946111586261</v>
      </c>
      <c r="H8" s="2">
        <v>115340.20198778244</v>
      </c>
      <c r="I8" s="13"/>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row>
    <row r="9" spans="1:70">
      <c r="A9" s="4">
        <v>1994</v>
      </c>
      <c r="B9" s="2">
        <v>17801.478222709502</v>
      </c>
      <c r="C9" s="2">
        <v>1661.2606421322855</v>
      </c>
      <c r="D9" s="2">
        <v>19462.738864841755</v>
      </c>
      <c r="F9" s="2">
        <v>108906.9779481681</v>
      </c>
      <c r="G9" s="2">
        <v>10163.36249469752</v>
      </c>
      <c r="H9" s="2">
        <v>119070.34044286542</v>
      </c>
      <c r="I9" s="13"/>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row>
    <row r="10" spans="1:70">
      <c r="A10" s="4">
        <v>1995</v>
      </c>
      <c r="B10" s="2">
        <v>20416.162899726878</v>
      </c>
      <c r="C10" s="2">
        <v>2342.2347460937767</v>
      </c>
      <c r="D10" s="2">
        <v>22758.39764582074</v>
      </c>
      <c r="F10" s="2">
        <v>115241.45762345834</v>
      </c>
      <c r="G10" s="2">
        <v>13221.022361639198</v>
      </c>
      <c r="H10" s="2">
        <v>128462.47998509801</v>
      </c>
      <c r="I10" s="13"/>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row>
    <row r="11" spans="1:70">
      <c r="A11" s="4">
        <v>1996</v>
      </c>
      <c r="B11" s="2">
        <v>23435.899322243768</v>
      </c>
      <c r="C11" s="2">
        <v>3031.12914602927</v>
      </c>
      <c r="D11" s="2">
        <v>26467.028468272954</v>
      </c>
      <c r="F11" s="2">
        <v>117999.75308749737</v>
      </c>
      <c r="G11" s="2">
        <v>15261.735250257376</v>
      </c>
      <c r="H11" s="2">
        <v>133261.48833775433</v>
      </c>
      <c r="I11" s="13"/>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row>
    <row r="12" spans="1:70">
      <c r="A12" s="4">
        <v>1997</v>
      </c>
      <c r="B12" s="2">
        <v>26559.748482884945</v>
      </c>
      <c r="C12" s="2">
        <v>3063.7151711432275</v>
      </c>
      <c r="D12" s="2">
        <v>29623.463654028157</v>
      </c>
      <c r="F12" s="2">
        <v>123025.14591658297</v>
      </c>
      <c r="G12" s="2">
        <v>14191.173768818904</v>
      </c>
      <c r="H12" s="2">
        <v>137216.3196854018</v>
      </c>
      <c r="I12" s="13"/>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row>
    <row r="13" spans="1:70">
      <c r="A13" s="4">
        <v>1998</v>
      </c>
      <c r="B13" s="2">
        <v>31338.366851583705</v>
      </c>
      <c r="C13" s="2">
        <v>5944.7123336892273</v>
      </c>
      <c r="D13" s="2">
        <v>37283.079185272618</v>
      </c>
      <c r="F13" s="2">
        <v>133946.24541402713</v>
      </c>
      <c r="G13" s="2">
        <v>25408.851103671695</v>
      </c>
      <c r="H13" s="2">
        <v>159355.09651769747</v>
      </c>
      <c r="I13" s="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row>
    <row r="14" spans="1:70">
      <c r="A14" s="4">
        <v>1999</v>
      </c>
      <c r="B14" s="2">
        <v>34448.265697594506</v>
      </c>
      <c r="C14" s="2">
        <v>5441.846322374271</v>
      </c>
      <c r="D14" s="2">
        <v>39890.112019968867</v>
      </c>
      <c r="F14" s="2">
        <v>140899.28333662741</v>
      </c>
      <c r="G14" s="2">
        <v>22258.079799475592</v>
      </c>
      <c r="H14" s="2">
        <v>163157.36313610338</v>
      </c>
      <c r="I14" s="13"/>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row>
    <row r="15" spans="1:70">
      <c r="A15" s="4">
        <v>2000</v>
      </c>
      <c r="B15" s="2">
        <v>41067.176548533287</v>
      </c>
      <c r="C15" s="2">
        <v>5663.3492494675356</v>
      </c>
      <c r="D15" s="2">
        <v>46730.52579800089</v>
      </c>
      <c r="F15" s="2">
        <v>157481.5186000496</v>
      </c>
      <c r="G15" s="2">
        <v>21717.413153898739</v>
      </c>
      <c r="H15" s="2">
        <v>179198.93175394853</v>
      </c>
      <c r="I15" s="13"/>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row>
    <row r="16" spans="1:70">
      <c r="A16" s="4">
        <v>2001</v>
      </c>
      <c r="B16" s="2">
        <v>46929.965871559398</v>
      </c>
      <c r="C16" s="2">
        <v>5688.8057894577423</v>
      </c>
      <c r="D16" s="2">
        <v>52618.77166101701</v>
      </c>
      <c r="F16" s="2">
        <v>160089.68710250783</v>
      </c>
      <c r="G16" s="2">
        <v>19405.919478265405</v>
      </c>
      <c r="H16" s="2">
        <v>179495.60658077282</v>
      </c>
      <c r="I16" s="13"/>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row>
    <row r="17" spans="1:70">
      <c r="A17" s="4">
        <v>2002</v>
      </c>
      <c r="B17" s="2">
        <v>56367.785247761618</v>
      </c>
      <c r="C17" s="2">
        <v>5780.7432335037283</v>
      </c>
      <c r="D17" s="2">
        <v>62148.528481265072</v>
      </c>
      <c r="F17" s="2">
        <v>177382.37420154986</v>
      </c>
      <c r="G17" s="2">
        <v>18191.276362932043</v>
      </c>
      <c r="H17" s="2">
        <v>195573.65056448101</v>
      </c>
      <c r="I17" s="13"/>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row>
    <row r="18" spans="1:70">
      <c r="A18" s="4">
        <v>2003</v>
      </c>
      <c r="B18" s="2">
        <v>63275.108850607103</v>
      </c>
      <c r="C18" s="2">
        <v>7722.0851219387732</v>
      </c>
      <c r="D18" s="2">
        <v>70997.193972545734</v>
      </c>
      <c r="F18" s="2">
        <v>189411.51787325015</v>
      </c>
      <c r="G18" s="2">
        <v>23115.75421460269</v>
      </c>
      <c r="H18" s="2">
        <v>212527.27208785241</v>
      </c>
      <c r="I18" s="13"/>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row>
    <row r="19" spans="1:70">
      <c r="A19" s="4">
        <v>2004</v>
      </c>
      <c r="B19" s="2">
        <v>76686.021422798614</v>
      </c>
      <c r="C19" s="2">
        <v>10340.691445902881</v>
      </c>
      <c r="D19" s="2">
        <v>87026.712868701376</v>
      </c>
      <c r="F19" s="2">
        <v>210991.32123704429</v>
      </c>
      <c r="G19" s="2">
        <v>28451.028103891262</v>
      </c>
      <c r="H19" s="2">
        <v>239442.34934093518</v>
      </c>
      <c r="I19" s="13"/>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row>
    <row r="20" spans="1:70">
      <c r="A20" s="4">
        <v>2005</v>
      </c>
      <c r="B20" s="2">
        <v>88639.775796373258</v>
      </c>
      <c r="C20" s="2">
        <v>10346.286765478553</v>
      </c>
      <c r="D20" s="2">
        <v>98986.062561851882</v>
      </c>
      <c r="F20" s="2">
        <v>220831.90061095468</v>
      </c>
      <c r="G20" s="2">
        <v>25776.127592372348</v>
      </c>
      <c r="H20" s="2">
        <v>246608.02820332718</v>
      </c>
      <c r="I20" s="13"/>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row>
    <row r="21" spans="1:70">
      <c r="A21" s="4">
        <v>2006</v>
      </c>
      <c r="B21" s="2">
        <v>105861.89375669369</v>
      </c>
      <c r="C21" s="2">
        <v>11589.572000522714</v>
      </c>
      <c r="D21" s="2">
        <v>117451.46575721615</v>
      </c>
      <c r="F21" s="2">
        <v>237000.72701865397</v>
      </c>
      <c r="G21" s="2">
        <v>25946.418418244495</v>
      </c>
      <c r="H21" s="2">
        <v>262947.14543689787</v>
      </c>
      <c r="I21" s="13"/>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row>
    <row r="22" spans="1:70">
      <c r="A22" s="4">
        <v>2007</v>
      </c>
      <c r="B22" s="2">
        <v>119899.88559348305</v>
      </c>
      <c r="C22" s="2">
        <v>12141.191615462409</v>
      </c>
      <c r="D22" s="2">
        <v>132041.07720894561</v>
      </c>
      <c r="F22" s="2">
        <v>235450.82837877813</v>
      </c>
      <c r="G22" s="2">
        <v>23842.004595886592</v>
      </c>
      <c r="H22" s="2">
        <v>259292.83297466504</v>
      </c>
      <c r="I22" s="13"/>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row>
    <row r="23" spans="1:70">
      <c r="A23" s="4">
        <v>2008</v>
      </c>
      <c r="B23" s="2">
        <v>139207.1780226522</v>
      </c>
      <c r="C23" s="2">
        <v>15523.680697888643</v>
      </c>
      <c r="D23" s="2">
        <v>154730.85872054048</v>
      </c>
      <c r="F23" s="2">
        <v>234967.52978345752</v>
      </c>
      <c r="G23" s="2">
        <v>26202.390986882103</v>
      </c>
      <c r="H23" s="2">
        <v>261169.920770339</v>
      </c>
      <c r="I23" s="1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row>
    <row r="24" spans="1:70">
      <c r="A24" s="4">
        <v>2009</v>
      </c>
      <c r="B24" s="2">
        <v>155362.1929968117</v>
      </c>
      <c r="C24" s="2">
        <v>15221.395238563859</v>
      </c>
      <c r="D24" s="2">
        <v>170583.58823537556</v>
      </c>
      <c r="F24" s="2">
        <v>248254.09131670799</v>
      </c>
      <c r="G24" s="2">
        <v>24322.350055908923</v>
      </c>
      <c r="H24" s="2">
        <v>272576.44137261692</v>
      </c>
      <c r="I24" s="13"/>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row>
    <row r="25" spans="1:70">
      <c r="A25" s="4">
        <v>2010</v>
      </c>
      <c r="B25" s="2">
        <v>173591.51069153636</v>
      </c>
      <c r="C25" s="2">
        <v>16836.822997941428</v>
      </c>
      <c r="D25" s="2">
        <v>190428.33368947805</v>
      </c>
      <c r="F25" s="2">
        <v>257902.99685213502</v>
      </c>
      <c r="G25" s="2">
        <v>25014.282618658923</v>
      </c>
      <c r="H25" s="2">
        <v>282917.27947079437</v>
      </c>
      <c r="I25" s="13"/>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row>
    <row r="26" spans="1:70">
      <c r="A26" s="4">
        <v>2011</v>
      </c>
      <c r="B26" s="2">
        <v>199047.82982782082</v>
      </c>
      <c r="C26" s="2">
        <v>18169.578698921872</v>
      </c>
      <c r="D26" s="2">
        <v>217217.40852674269</v>
      </c>
      <c r="F26" s="2">
        <v>284879.426714917</v>
      </c>
      <c r="G26" s="2">
        <v>26004.499360168167</v>
      </c>
      <c r="H26" s="2">
        <v>310883.92607508507</v>
      </c>
      <c r="I26" s="13"/>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row>
    <row r="27" spans="1:70">
      <c r="A27" s="4">
        <v>2012</v>
      </c>
      <c r="B27" s="2">
        <v>228266.11820654981</v>
      </c>
      <c r="C27" s="2">
        <v>21156.595908475414</v>
      </c>
      <c r="D27" s="2">
        <v>249422.7141150246</v>
      </c>
      <c r="E27" s="313"/>
      <c r="F27" s="2">
        <v>294772.99440112291</v>
      </c>
      <c r="G27" s="2">
        <v>27320.713105712672</v>
      </c>
      <c r="H27" s="2">
        <v>322093.70750683482</v>
      </c>
      <c r="I27" s="13"/>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row>
    <row r="28" spans="1:70">
      <c r="A28" s="6">
        <v>2013</v>
      </c>
      <c r="B28" s="40">
        <v>261147.57755512701</v>
      </c>
      <c r="C28" s="40">
        <v>31604.166393101343</v>
      </c>
      <c r="D28" s="40">
        <v>292751.74394822796</v>
      </c>
      <c r="E28" s="314"/>
      <c r="F28" s="40">
        <v>317373.4137074739</v>
      </c>
      <c r="G28" s="40">
        <v>38408.635720315047</v>
      </c>
      <c r="H28" s="40">
        <v>355782.04942778853</v>
      </c>
      <c r="I28" s="13"/>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row>
    <row r="29" spans="1:70">
      <c r="A29" s="4">
        <v>2014</v>
      </c>
      <c r="B29" s="40">
        <v>288635.33242751751</v>
      </c>
      <c r="C29" s="40">
        <v>38542.24012814118</v>
      </c>
      <c r="D29" s="40">
        <v>327177.57255565864</v>
      </c>
      <c r="E29" s="314"/>
      <c r="F29" s="40">
        <v>340905.20731235057</v>
      </c>
      <c r="G29" s="40">
        <v>45521.974910905665</v>
      </c>
      <c r="H29" s="40">
        <v>386427.18222325615</v>
      </c>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row>
    <row r="30" spans="1:70">
      <c r="A30" s="4">
        <v>2015</v>
      </c>
      <c r="B30" s="40">
        <v>318567.14272782445</v>
      </c>
      <c r="C30" s="40">
        <v>51277.096347546343</v>
      </c>
      <c r="D30" s="40">
        <v>369844.23907537048</v>
      </c>
      <c r="E30" s="314"/>
      <c r="F30" s="40">
        <v>373802.27537510981</v>
      </c>
      <c r="G30" s="40">
        <v>60167.835029106456</v>
      </c>
      <c r="H30" s="40">
        <v>433970.11040421587</v>
      </c>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row>
    <row r="31" spans="1:70">
      <c r="A31" s="6">
        <v>2016</v>
      </c>
      <c r="B31" s="40">
        <v>348633.85998553323</v>
      </c>
      <c r="C31" s="40">
        <v>49749.940704203305</v>
      </c>
      <c r="D31" s="40">
        <v>398383.80068973638</v>
      </c>
      <c r="E31" s="314"/>
      <c r="F31" s="40">
        <v>390169.25650748162</v>
      </c>
      <c r="G31" s="40">
        <v>55677.02854982522</v>
      </c>
      <c r="H31" s="40">
        <v>445846.28505730664</v>
      </c>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row>
    <row r="32" spans="1:70">
      <c r="A32" s="4">
        <v>2017</v>
      </c>
      <c r="B32" s="40">
        <v>373540.70457602781</v>
      </c>
      <c r="C32" s="40">
        <v>49815.929696278166</v>
      </c>
      <c r="D32" s="40">
        <v>423356.63427230698</v>
      </c>
      <c r="E32" s="314"/>
      <c r="F32" s="40">
        <v>389717.66422302113</v>
      </c>
      <c r="G32" s="40">
        <v>51973.312478400454</v>
      </c>
      <c r="H32" s="40">
        <v>441690.97670142259</v>
      </c>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row>
    <row r="33" spans="1:70">
      <c r="A33" s="4">
        <v>2018</v>
      </c>
      <c r="B33" s="40">
        <v>423219.1462621353</v>
      </c>
      <c r="C33" s="40">
        <v>58070.152537007278</v>
      </c>
      <c r="D33" s="40">
        <v>481289.29879914195</v>
      </c>
      <c r="E33" s="314"/>
      <c r="F33" s="40">
        <v>423219.1462621353</v>
      </c>
      <c r="G33" s="40">
        <v>58070.152537007278</v>
      </c>
      <c r="H33" s="40">
        <v>481289.29879914195</v>
      </c>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row>
    <row r="34" spans="1:70">
      <c r="A34" s="332" t="s">
        <v>348</v>
      </c>
      <c r="B34" s="130">
        <v>488917.53556999192</v>
      </c>
      <c r="C34" s="130">
        <v>51801.973001100458</v>
      </c>
      <c r="D34" s="130">
        <v>540719.50857109239</v>
      </c>
      <c r="E34" s="340"/>
      <c r="F34" s="130">
        <v>478464.48816227587</v>
      </c>
      <c r="G34" s="130">
        <v>50694.447825178002</v>
      </c>
      <c r="H34" s="130">
        <v>529158.93598745391</v>
      </c>
      <c r="AI34" s="11"/>
      <c r="AJ34" s="11"/>
      <c r="AK34" s="11"/>
      <c r="BR34"/>
    </row>
    <row r="35" spans="1:70">
      <c r="A35" s="1" t="s">
        <v>345</v>
      </c>
      <c r="AI35" s="11"/>
      <c r="AJ35" s="11"/>
      <c r="AK35" s="11"/>
    </row>
    <row r="36" spans="1:70">
      <c r="A36" s="1" t="s">
        <v>185</v>
      </c>
      <c r="AI36" s="11"/>
      <c r="AJ36" s="11"/>
      <c r="AK36" s="11"/>
    </row>
    <row r="37" spans="1:70">
      <c r="A37" s="23" t="s">
        <v>48</v>
      </c>
      <c r="AI37" s="11"/>
      <c r="AJ37" s="11"/>
      <c r="AK37" s="11"/>
    </row>
    <row r="38" spans="1:70">
      <c r="AI38" s="11"/>
      <c r="AJ38" s="11"/>
      <c r="AK38" s="11"/>
    </row>
    <row r="39" spans="1:70">
      <c r="AI39" s="11"/>
      <c r="AJ39" s="11"/>
      <c r="AK39" s="11"/>
    </row>
    <row r="40" spans="1:70">
      <c r="A40" s="1" t="s">
        <v>681</v>
      </c>
      <c r="AI40" s="11"/>
      <c r="AJ40" s="11"/>
      <c r="AK40" s="11"/>
    </row>
    <row r="41" spans="1:70">
      <c r="A41" s="452" t="s">
        <v>679</v>
      </c>
      <c r="AI41" s="11"/>
      <c r="AJ41" s="11"/>
      <c r="AK41" s="11"/>
    </row>
    <row r="42" spans="1:70">
      <c r="AI42" s="11"/>
      <c r="AJ42" s="11"/>
      <c r="AK42" s="11"/>
    </row>
    <row r="43" spans="1:70">
      <c r="AI43" s="11"/>
      <c r="AJ43" s="11"/>
      <c r="AK43" s="11"/>
    </row>
    <row r="44" spans="1:70">
      <c r="AI44" s="11"/>
      <c r="AJ44" s="11"/>
      <c r="AK44" s="11"/>
    </row>
    <row r="45" spans="1:70">
      <c r="AI45" s="11"/>
      <c r="AJ45" s="11"/>
      <c r="AK45" s="11"/>
    </row>
    <row r="46" spans="1:70">
      <c r="AI46" s="11"/>
      <c r="AJ46" s="11"/>
      <c r="AK46" s="11"/>
    </row>
    <row r="47" spans="1:70">
      <c r="AI47" s="11"/>
      <c r="AJ47" s="11"/>
      <c r="AK47" s="11"/>
    </row>
    <row r="48" spans="1:70">
      <c r="AI48" s="11"/>
      <c r="AJ48" s="11"/>
      <c r="AK48" s="11"/>
    </row>
    <row r="49" spans="35:37">
      <c r="AI49" s="11"/>
      <c r="AJ49" s="11"/>
      <c r="AK49" s="11"/>
    </row>
    <row r="50" spans="35:37">
      <c r="AI50" s="11"/>
      <c r="AJ50" s="11"/>
      <c r="AK50" s="11"/>
    </row>
    <row r="51" spans="35:37">
      <c r="AI51" s="11"/>
      <c r="AJ51" s="11"/>
      <c r="AK51" s="11"/>
    </row>
    <row r="52" spans="35:37">
      <c r="AI52" s="11"/>
      <c r="AJ52" s="11"/>
      <c r="AK52" s="11"/>
    </row>
    <row r="53" spans="35:37">
      <c r="AI53" s="11"/>
      <c r="AJ53" s="11"/>
      <c r="AK53" s="11"/>
    </row>
    <row r="54" spans="35:37">
      <c r="AK54" s="11"/>
    </row>
    <row r="55" spans="35:37">
      <c r="AK55" s="11"/>
    </row>
  </sheetData>
  <mergeCells count="2">
    <mergeCell ref="B3:D3"/>
    <mergeCell ref="F3:H3"/>
  </mergeCells>
  <hyperlinks>
    <hyperlink ref="A41" location="Contents!A1" display="Link to Contents" xr:uid="{00000000-0004-0000-0100-000000000000}"/>
  </hyperlinks>
  <pageMargins left="0.75" right="0.75" top="1" bottom="1" header="0.5" footer="0.5"/>
  <pageSetup paperSize="9" orientation="portrait" horizontalDpi="4294967292" verticalDpi="4294967292"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H50"/>
  <sheetViews>
    <sheetView zoomScale="120" zoomScaleNormal="120" zoomScalePageLayoutView="130" workbookViewId="0"/>
  </sheetViews>
  <sheetFormatPr defaultColWidth="9.140625" defaultRowHeight="11.25"/>
  <cols>
    <col min="1" max="1" width="13" style="199" customWidth="1"/>
    <col min="2" max="2" width="18.85546875" style="199" customWidth="1"/>
    <col min="3" max="3" width="20.28515625" style="199" customWidth="1"/>
    <col min="4" max="4" width="17.85546875" style="199" customWidth="1"/>
    <col min="5" max="6" width="9.140625" style="199"/>
    <col min="7" max="7" width="13.140625" style="199" customWidth="1"/>
    <col min="8" max="8" width="14.140625" style="199" customWidth="1"/>
    <col min="9" max="9" width="12.85546875" style="199" customWidth="1"/>
    <col min="10" max="10" width="11.85546875" style="199" customWidth="1"/>
    <col min="11" max="11" width="7.42578125" style="199" customWidth="1"/>
    <col min="12" max="14" width="9.140625" style="199"/>
    <col min="15" max="15" width="9.140625" style="199" customWidth="1"/>
    <col min="16" max="16" width="9.140625" style="199" hidden="1" customWidth="1"/>
    <col min="17" max="17" width="11.7109375" style="199" hidden="1" customWidth="1"/>
    <col min="18" max="18" width="13.85546875" style="199" hidden="1" customWidth="1"/>
    <col min="19" max="20" width="10.7109375" style="199" hidden="1" customWidth="1"/>
    <col min="21" max="21" width="9.140625" style="199" hidden="1" customWidth="1"/>
    <col min="22" max="30" width="10.7109375" style="199" hidden="1" customWidth="1"/>
    <col min="31" max="31" width="9.140625" style="199" hidden="1" customWidth="1"/>
    <col min="32" max="32" width="12.42578125" style="199" hidden="1" customWidth="1"/>
    <col min="33" max="34" width="9.140625" style="199" hidden="1" customWidth="1"/>
    <col min="35" max="35" width="9.140625" style="199" customWidth="1"/>
    <col min="36" max="16384" width="9.140625" style="199"/>
  </cols>
  <sheetData>
    <row r="1" spans="1:33" ht="12.75">
      <c r="A1" s="231" t="s">
        <v>672</v>
      </c>
      <c r="S1" s="316"/>
    </row>
    <row r="2" spans="1:33" ht="11.25" customHeight="1">
      <c r="C2" s="276"/>
      <c r="D2" s="276"/>
      <c r="G2" s="276"/>
      <c r="H2" s="276"/>
      <c r="J2" s="276"/>
      <c r="K2" s="276"/>
    </row>
    <row r="3" spans="1:33" s="231" customFormat="1" ht="12.75" customHeight="1">
      <c r="A3" s="277"/>
      <c r="B3" s="542" t="s">
        <v>289</v>
      </c>
      <c r="C3" s="278" t="s">
        <v>290</v>
      </c>
      <c r="D3" s="278" t="s">
        <v>291</v>
      </c>
      <c r="E3" s="278" t="s">
        <v>292</v>
      </c>
      <c r="F3" s="278" t="s">
        <v>293</v>
      </c>
      <c r="G3" s="278" t="s">
        <v>294</v>
      </c>
      <c r="H3" s="278" t="s">
        <v>295</v>
      </c>
      <c r="I3" s="278" t="s">
        <v>296</v>
      </c>
      <c r="J3" s="279"/>
      <c r="K3" s="542" t="s">
        <v>56</v>
      </c>
      <c r="T3" s="199"/>
      <c r="U3" s="199"/>
      <c r="V3" s="199"/>
      <c r="W3" s="199"/>
      <c r="AA3" s="199"/>
      <c r="AB3" s="199"/>
    </row>
    <row r="4" spans="1:33" ht="56.25" customHeight="1">
      <c r="A4" s="280" t="s">
        <v>213</v>
      </c>
      <c r="B4" s="543"/>
      <c r="C4" s="281" t="s">
        <v>338</v>
      </c>
      <c r="D4" s="281" t="s">
        <v>337</v>
      </c>
      <c r="E4" s="281" t="s">
        <v>297</v>
      </c>
      <c r="F4" s="281" t="s">
        <v>298</v>
      </c>
      <c r="G4" s="281" t="s">
        <v>299</v>
      </c>
      <c r="H4" s="281" t="s">
        <v>300</v>
      </c>
      <c r="I4" s="281" t="s">
        <v>301</v>
      </c>
      <c r="J4" s="281" t="s">
        <v>283</v>
      </c>
      <c r="K4" s="543"/>
      <c r="Q4" s="282" t="s">
        <v>213</v>
      </c>
      <c r="R4" s="283" t="s">
        <v>221</v>
      </c>
      <c r="S4" s="282" t="s">
        <v>302</v>
      </c>
      <c r="T4" s="284" t="s">
        <v>303</v>
      </c>
      <c r="U4" s="284" t="s">
        <v>304</v>
      </c>
      <c r="V4" s="284" t="s">
        <v>305</v>
      </c>
      <c r="W4" s="284" t="s">
        <v>306</v>
      </c>
      <c r="X4" s="282" t="s">
        <v>292</v>
      </c>
      <c r="Y4" s="282" t="s">
        <v>293</v>
      </c>
      <c r="Z4" s="282" t="s">
        <v>307</v>
      </c>
      <c r="AA4" s="284" t="s">
        <v>294</v>
      </c>
      <c r="AB4" s="284" t="s">
        <v>295</v>
      </c>
      <c r="AC4" s="282" t="s">
        <v>296</v>
      </c>
      <c r="AD4" s="282" t="s">
        <v>308</v>
      </c>
      <c r="AE4" s="282" t="s">
        <v>309</v>
      </c>
      <c r="AF4" s="199" t="s">
        <v>333</v>
      </c>
      <c r="AG4" s="199" t="s">
        <v>194</v>
      </c>
    </row>
    <row r="5" spans="1:33">
      <c r="A5" s="285" t="s">
        <v>229</v>
      </c>
      <c r="B5" s="186">
        <v>3716.5808440469873</v>
      </c>
      <c r="C5" s="248">
        <v>17.042443268279126</v>
      </c>
      <c r="D5" s="248">
        <v>13.063970641282104</v>
      </c>
      <c r="E5" s="248">
        <v>5.2387700900767761E-2</v>
      </c>
      <c r="F5" s="248">
        <v>5.853488688623111</v>
      </c>
      <c r="G5" s="248">
        <v>43.97519751944656</v>
      </c>
      <c r="H5" s="248">
        <v>7.0506603454892305E-2</v>
      </c>
      <c r="I5" s="248">
        <v>14.408776017696137</v>
      </c>
      <c r="J5" s="248">
        <v>5.5332295603172934</v>
      </c>
      <c r="K5" s="186">
        <v>99.999999999999986</v>
      </c>
      <c r="O5" s="286"/>
      <c r="P5" s="174">
        <f>'Table 17'!R5</f>
        <v>2012</v>
      </c>
      <c r="Q5" s="199" t="s">
        <v>229</v>
      </c>
      <c r="R5" s="292">
        <f>'Table 17'!Z5</f>
        <v>304249.18780443002</v>
      </c>
      <c r="S5" s="199">
        <v>91598.519796879991</v>
      </c>
      <c r="T5" s="199">
        <v>48681.61645329</v>
      </c>
      <c r="U5" s="199">
        <v>3169.87877248</v>
      </c>
      <c r="V5" s="199">
        <v>39747.024571109992</v>
      </c>
      <c r="W5" s="199">
        <v>0</v>
      </c>
      <c r="X5" s="199">
        <v>159.38915449999999</v>
      </c>
      <c r="Y5" s="199">
        <v>17809.191793359998</v>
      </c>
      <c r="Z5" s="199">
        <v>134008.69705667</v>
      </c>
      <c r="AA5" s="199">
        <v>133794.18128831001</v>
      </c>
      <c r="AB5" s="199">
        <v>214.51576836000004</v>
      </c>
      <c r="AC5" s="199">
        <v>43838.5840064</v>
      </c>
      <c r="AD5" s="199">
        <v>16834.805996620002</v>
      </c>
      <c r="AE5" s="199">
        <v>0</v>
      </c>
      <c r="AF5" s="273">
        <f>SUM(S5,X5:Z5,AC5:AE5)-R5</f>
        <v>0</v>
      </c>
    </row>
    <row r="6" spans="1:33">
      <c r="A6" s="285" t="s">
        <v>232</v>
      </c>
      <c r="B6" s="186">
        <v>2604.9888545302319</v>
      </c>
      <c r="C6" s="248">
        <v>41.361612050167444</v>
      </c>
      <c r="D6" s="248">
        <v>18.955015522864226</v>
      </c>
      <c r="E6" s="248">
        <v>3.577342881038402E-2</v>
      </c>
      <c r="F6" s="248">
        <v>7.1589616692982432</v>
      </c>
      <c r="G6" s="248">
        <v>17.368645519431922</v>
      </c>
      <c r="H6" s="248">
        <v>6.9026768245540193</v>
      </c>
      <c r="I6" s="248">
        <v>4.8096195089848601</v>
      </c>
      <c r="J6" s="248">
        <v>3.4076954758382385</v>
      </c>
      <c r="K6" s="186">
        <v>99.999999999949338</v>
      </c>
      <c r="P6" s="310">
        <f>'Table 17'!R7</f>
        <v>2018</v>
      </c>
      <c r="Q6" s="286" t="s">
        <v>232</v>
      </c>
      <c r="R6" s="399">
        <f>'Table 17'!Z7</f>
        <v>423219.1462621353</v>
      </c>
      <c r="S6" s="199">
        <f>SUM(T6:W6)</f>
        <v>255271.51626869637</v>
      </c>
      <c r="T6" s="199">
        <v>175050.26139897516</v>
      </c>
      <c r="U6" s="199">
        <v>0</v>
      </c>
      <c r="V6" s="199">
        <v>80188.282448482409</v>
      </c>
      <c r="W6" s="199">
        <v>32.972421238799207</v>
      </c>
      <c r="X6" s="199">
        <v>151.4</v>
      </c>
      <c r="Y6" s="199">
        <v>30298.096458037533</v>
      </c>
      <c r="Z6" s="199">
        <v>102720.88321074819</v>
      </c>
      <c r="AA6" s="199">
        <v>73507.433284636398</v>
      </c>
      <c r="AB6" s="199">
        <v>29213.449926111793</v>
      </c>
      <c r="AC6" s="199">
        <v>20355.230624382828</v>
      </c>
      <c r="AD6" s="199">
        <v>14422.019700056002</v>
      </c>
      <c r="AE6" s="199">
        <v>0</v>
      </c>
      <c r="AF6" s="273">
        <f>SUM(S6,X6:Z6,AC6:AE6)-R6</f>
        <v>-2.1432060748338699E-7</v>
      </c>
      <c r="AG6" s="308" t="s">
        <v>386</v>
      </c>
    </row>
    <row r="7" spans="1:33">
      <c r="A7" s="285" t="s">
        <v>233</v>
      </c>
      <c r="B7" s="186">
        <v>11793.962395701539</v>
      </c>
      <c r="C7" s="248">
        <v>31.854977714538958</v>
      </c>
      <c r="D7" s="248">
        <v>44.182106141983517</v>
      </c>
      <c r="E7" s="248">
        <v>1.5164724838016092E-2</v>
      </c>
      <c r="F7" s="248">
        <v>0.14974441989214057</v>
      </c>
      <c r="G7" s="248">
        <v>5.2053509701058465</v>
      </c>
      <c r="H7" s="248">
        <v>0.25636022382966961</v>
      </c>
      <c r="I7" s="248">
        <v>10.7809237532753</v>
      </c>
      <c r="J7" s="248">
        <v>7.5553720515365663</v>
      </c>
      <c r="K7" s="186">
        <v>100.00000000000001</v>
      </c>
      <c r="P7" s="174">
        <f>'Table 17'!R8</f>
        <v>2010</v>
      </c>
      <c r="Q7" s="199" t="s">
        <v>233</v>
      </c>
      <c r="R7" s="292">
        <f>'Table 17'!Z8</f>
        <v>373700.01325129223</v>
      </c>
      <c r="S7" s="199">
        <v>284150.59244772064</v>
      </c>
      <c r="T7" s="199">
        <v>119041.49094042827</v>
      </c>
      <c r="U7" s="199">
        <v>0.56499999999999995</v>
      </c>
      <c r="V7" s="199">
        <v>165108.53650729239</v>
      </c>
      <c r="W7" s="199">
        <v>0</v>
      </c>
      <c r="X7" s="199">
        <v>56.670578729188136</v>
      </c>
      <c r="Y7" s="199">
        <v>559.59491697999999</v>
      </c>
      <c r="Z7" s="199">
        <v>20410.415455484337</v>
      </c>
      <c r="AA7" s="199">
        <v>19452.397265061816</v>
      </c>
      <c r="AB7" s="199">
        <v>958.01819042251759</v>
      </c>
      <c r="AC7" s="199">
        <v>40288.313494601505</v>
      </c>
      <c r="AD7" s="199">
        <v>28234.426357776578</v>
      </c>
      <c r="AE7" s="199">
        <v>0</v>
      </c>
      <c r="AF7" s="273">
        <f>SUM(S7,X7:Z7,AC7:AE7)-R7</f>
        <v>0</v>
      </c>
    </row>
    <row r="8" spans="1:33">
      <c r="A8" s="185" t="s">
        <v>235</v>
      </c>
      <c r="B8" s="186">
        <v>155.67619337887137</v>
      </c>
      <c r="C8" s="248">
        <v>24.488843447651249</v>
      </c>
      <c r="D8" s="248">
        <v>26.85398307202415</v>
      </c>
      <c r="E8" s="248">
        <v>0.53896799877507273</v>
      </c>
      <c r="F8" s="248">
        <v>4.0881947634359213</v>
      </c>
      <c r="G8" s="248">
        <v>12.754555198285102</v>
      </c>
      <c r="H8" s="248">
        <v>1.4086663604348491</v>
      </c>
      <c r="I8" s="248">
        <v>22.541724085132444</v>
      </c>
      <c r="J8" s="248">
        <v>7.3220027560863556</v>
      </c>
      <c r="K8" s="186">
        <v>99.996937681825131</v>
      </c>
      <c r="L8" s="268"/>
      <c r="P8" s="174">
        <f>'Table 17'!R9</f>
        <v>2015</v>
      </c>
      <c r="Q8" s="199" t="s">
        <v>236</v>
      </c>
      <c r="R8" s="292">
        <f>'Table 17'!Z9</f>
        <v>326.55</v>
      </c>
      <c r="S8" s="199">
        <f>164.12+3.54</f>
        <v>167.66</v>
      </c>
      <c r="T8" s="275">
        <f>$S$8*T31/$S$31</f>
        <v>79.438328845924119</v>
      </c>
      <c r="U8" s="275">
        <f>$S$8*U31/$S$31</f>
        <v>0.52998943238102247</v>
      </c>
      <c r="V8" s="275">
        <f>$S$8*V31/$S$31</f>
        <v>86.711817538571808</v>
      </c>
      <c r="W8" s="275">
        <f>$S$8*W31/$S$31</f>
        <v>0.97986418312305323</v>
      </c>
      <c r="X8" s="199">
        <v>1.76</v>
      </c>
      <c r="Y8" s="199">
        <v>13.35</v>
      </c>
      <c r="Z8" s="199">
        <v>46.26</v>
      </c>
      <c r="AA8" s="199">
        <f>22+17.42+2.23</f>
        <v>41.65</v>
      </c>
      <c r="AB8" s="199">
        <v>4.5999999999999996</v>
      </c>
      <c r="AC8" s="199">
        <v>73.61</v>
      </c>
      <c r="AD8" s="199">
        <v>22.74</v>
      </c>
      <c r="AE8" s="199">
        <v>1.17</v>
      </c>
      <c r="AF8" s="273">
        <f>SUM(S8,X8:Z8,AC8:AE8)-R8</f>
        <v>0</v>
      </c>
    </row>
    <row r="9" spans="1:33">
      <c r="A9" s="185" t="s">
        <v>238</v>
      </c>
      <c r="B9" s="186">
        <v>13003.332291236342</v>
      </c>
      <c r="C9" s="248">
        <v>34.478865614622684</v>
      </c>
      <c r="D9" s="248">
        <v>30.010905953453058</v>
      </c>
      <c r="E9" s="248">
        <v>0.22861243152923896</v>
      </c>
      <c r="F9" s="248">
        <v>3.3786494212166924</v>
      </c>
      <c r="G9" s="248">
        <v>10.801673201920503</v>
      </c>
      <c r="H9" s="248">
        <v>4.7224139552501239</v>
      </c>
      <c r="I9" s="248">
        <v>5.291057268951854</v>
      </c>
      <c r="J9" s="248">
        <v>11.087822153055827</v>
      </c>
      <c r="K9" s="186">
        <v>99.999999999999986</v>
      </c>
      <c r="P9" s="174">
        <f>'Table 17'!R10</f>
        <v>2014</v>
      </c>
      <c r="Q9" s="199" t="s">
        <v>238</v>
      </c>
      <c r="R9" s="292" t="e">
        <f>'Table 17'!Z10</f>
        <v>#REF!</v>
      </c>
      <c r="S9" s="199" t="e">
        <f>SUM(T9:W9)</f>
        <v>#REF!</v>
      </c>
      <c r="T9" s="320" t="e">
        <f>$R$9*T33/$R$33</f>
        <v>#REF!</v>
      </c>
      <c r="U9" s="320" t="e">
        <f t="shared" ref="U9:AD9" si="0">$R$9*U33/$R$33</f>
        <v>#REF!</v>
      </c>
      <c r="V9" s="320" t="e">
        <f t="shared" si="0"/>
        <v>#REF!</v>
      </c>
      <c r="W9" s="320" t="e">
        <f t="shared" si="0"/>
        <v>#REF!</v>
      </c>
      <c r="X9" s="320" t="e">
        <f t="shared" si="0"/>
        <v>#REF!</v>
      </c>
      <c r="Y9" s="320" t="e">
        <f t="shared" si="0"/>
        <v>#REF!</v>
      </c>
      <c r="Z9" s="199" t="e">
        <f>SUM(AA9:AB9)</f>
        <v>#REF!</v>
      </c>
      <c r="AA9" s="320" t="e">
        <f t="shared" si="0"/>
        <v>#REF!</v>
      </c>
      <c r="AB9" s="320" t="e">
        <f t="shared" si="0"/>
        <v>#REF!</v>
      </c>
      <c r="AC9" s="320" t="e">
        <f t="shared" si="0"/>
        <v>#REF!</v>
      </c>
      <c r="AD9" s="320" t="e">
        <f t="shared" si="0"/>
        <v>#REF!</v>
      </c>
      <c r="AE9" s="199">
        <v>0</v>
      </c>
      <c r="AF9" s="273" t="e">
        <f t="shared" ref="AF9:AF20" si="1">SUM(S9,X9:Z9,AC9:AE9)-R9</f>
        <v>#REF!</v>
      </c>
    </row>
    <row r="10" spans="1:33">
      <c r="A10" s="185" t="s">
        <v>239</v>
      </c>
      <c r="B10" s="186">
        <v>25520.843417231368</v>
      </c>
      <c r="C10" s="248">
        <v>29.230089009586102</v>
      </c>
      <c r="D10" s="248">
        <v>31.815978103807769</v>
      </c>
      <c r="E10" s="248">
        <v>4.7554755297723963</v>
      </c>
      <c r="F10" s="248">
        <v>0.34257251809766753</v>
      </c>
      <c r="G10" s="248">
        <v>24.772734546601125</v>
      </c>
      <c r="H10" s="248">
        <v>2.6578411767425267</v>
      </c>
      <c r="I10" s="248">
        <v>1.8637604505362031</v>
      </c>
      <c r="J10" s="248">
        <v>4.5613115904492201</v>
      </c>
      <c r="K10" s="186">
        <v>99.999762925593018</v>
      </c>
      <c r="P10" s="174">
        <f>'Table 17'!R11</f>
        <v>2011</v>
      </c>
      <c r="Q10" s="199" t="s">
        <v>239</v>
      </c>
      <c r="R10" s="292">
        <f>'Table 17'!Z11</f>
        <v>843617</v>
      </c>
      <c r="S10" s="273">
        <f>SUM(T10:W10)</f>
        <v>514995</v>
      </c>
      <c r="T10" s="273">
        <v>190683</v>
      </c>
      <c r="U10" s="199">
        <v>55907</v>
      </c>
      <c r="V10" s="273">
        <v>266913</v>
      </c>
      <c r="W10" s="199">
        <v>1492</v>
      </c>
      <c r="X10" s="273">
        <f>28807+407+10904</f>
        <v>40118</v>
      </c>
      <c r="Y10" s="273">
        <v>2890</v>
      </c>
      <c r="Z10" s="273">
        <v>231410</v>
      </c>
      <c r="AA10" s="273">
        <v>208987</v>
      </c>
      <c r="AB10" s="273">
        <v>22422</v>
      </c>
      <c r="AC10" s="273">
        <v>15723</v>
      </c>
      <c r="AD10" s="273">
        <v>38480</v>
      </c>
      <c r="AE10" s="199">
        <v>0</v>
      </c>
      <c r="AF10" s="273">
        <f>SUM(S10,X10:Z10,AC10:AE10)-R10</f>
        <v>-1</v>
      </c>
    </row>
    <row r="11" spans="1:33">
      <c r="A11" s="185" t="s">
        <v>374</v>
      </c>
      <c r="B11" s="186">
        <v>130160.17084675345</v>
      </c>
      <c r="C11" s="248">
        <v>25.538891234704991</v>
      </c>
      <c r="D11" s="248">
        <v>30.739006789731263</v>
      </c>
      <c r="E11" s="248">
        <v>13.152676589946186</v>
      </c>
      <c r="F11" s="248">
        <v>1.5480945776953114</v>
      </c>
      <c r="G11" s="248">
        <v>20.009714149972673</v>
      </c>
      <c r="H11" s="248">
        <v>2.3139951825694074</v>
      </c>
      <c r="I11" s="248">
        <v>3.4776922288181797</v>
      </c>
      <c r="J11" s="248">
        <v>3.2199292472603243</v>
      </c>
      <c r="K11" s="186">
        <v>100.00000000069834</v>
      </c>
      <c r="P11" s="287">
        <v>2018</v>
      </c>
      <c r="Q11" s="381" t="s">
        <v>241</v>
      </c>
      <c r="R11" s="383">
        <v>143197447.426</v>
      </c>
      <c r="S11" s="383">
        <v>80588513.435000002</v>
      </c>
      <c r="T11" s="383">
        <v>36133265.479000002</v>
      </c>
      <c r="U11" s="383">
        <v>437774.87</v>
      </c>
      <c r="V11" s="383">
        <v>43947893.344999999</v>
      </c>
      <c r="W11" s="383">
        <v>69579.741999999998</v>
      </c>
      <c r="X11" s="383">
        <v>18834297.145</v>
      </c>
      <c r="Y11" s="383">
        <v>2216831.9190000002</v>
      </c>
      <c r="Z11" s="383">
        <v>31966981.934</v>
      </c>
      <c r="AA11" s="383">
        <v>28653399.899999999</v>
      </c>
      <c r="AB11" s="383">
        <v>3313582.0350000001</v>
      </c>
      <c r="AC11" s="383">
        <v>4979966.5010000002</v>
      </c>
      <c r="AD11" s="383">
        <v>4610856.4910000004</v>
      </c>
      <c r="AE11" s="199">
        <v>0</v>
      </c>
      <c r="AF11" s="273">
        <f>SUM(S11,X11:Z11,AC11:AE11)-R11</f>
        <v>-1.0000169277191162E-3</v>
      </c>
    </row>
    <row r="12" spans="1:33">
      <c r="A12" s="185" t="s">
        <v>243</v>
      </c>
      <c r="B12" s="186">
        <v>16400.205450649006</v>
      </c>
      <c r="C12" s="248">
        <v>30.728038256303769</v>
      </c>
      <c r="D12" s="248">
        <v>28.515420295102359</v>
      </c>
      <c r="E12" s="248">
        <v>14.533489523636401</v>
      </c>
      <c r="F12" s="248">
        <v>5.1565801327222136</v>
      </c>
      <c r="G12" s="248">
        <v>9.3639474129730846</v>
      </c>
      <c r="H12" s="248">
        <v>1.3398030111380892</v>
      </c>
      <c r="I12" s="248">
        <v>6.3537933502352937</v>
      </c>
      <c r="J12" s="248">
        <v>4.0089280178887954</v>
      </c>
      <c r="K12" s="186">
        <v>100</v>
      </c>
      <c r="P12" s="352">
        <v>2019</v>
      </c>
      <c r="Q12" s="352" t="s">
        <v>242</v>
      </c>
      <c r="R12" s="174">
        <v>170022</v>
      </c>
      <c r="S12" s="174">
        <f>111463+11227</f>
        <v>122690</v>
      </c>
      <c r="T12" s="174">
        <f>47521+4556</f>
        <v>52077</v>
      </c>
      <c r="U12" s="174">
        <f>8621+1007</f>
        <v>9628</v>
      </c>
      <c r="V12" s="174">
        <f>54458+4467</f>
        <v>58925</v>
      </c>
      <c r="W12" s="174">
        <f>864+1196</f>
        <v>2060</v>
      </c>
      <c r="X12" s="174">
        <v>9103</v>
      </c>
      <c r="Y12" s="174">
        <v>4328</v>
      </c>
      <c r="Z12" s="174">
        <v>16881</v>
      </c>
      <c r="AA12" s="287">
        <f>Z12*AA35/Z35</f>
        <v>13652.930823844923</v>
      </c>
      <c r="AB12" s="287">
        <f>Z12-AA12</f>
        <v>3228.069176155077</v>
      </c>
      <c r="AC12" s="174">
        <v>4972</v>
      </c>
      <c r="AD12" s="174">
        <v>12047</v>
      </c>
      <c r="AE12" s="174"/>
      <c r="AF12" s="273">
        <f>SUM(S12,X12:Z12,AC12:AE12)-R12</f>
        <v>-1</v>
      </c>
    </row>
    <row r="13" spans="1:33">
      <c r="A13" s="185" t="s">
        <v>375</v>
      </c>
      <c r="B13" s="186">
        <v>525443.37274633907</v>
      </c>
      <c r="C13" s="248">
        <v>27.922586883781211</v>
      </c>
      <c r="D13" s="248">
        <v>28.584713790125512</v>
      </c>
      <c r="E13" s="248">
        <v>18.379156517583294</v>
      </c>
      <c r="F13" s="248">
        <v>0.57918322762264218</v>
      </c>
      <c r="G13" s="248">
        <v>18.272172209539868</v>
      </c>
      <c r="H13" s="248">
        <v>1.6757581062507831</v>
      </c>
      <c r="I13" s="248">
        <v>2.8611561868502937</v>
      </c>
      <c r="J13" s="248">
        <v>1.7252730782463985</v>
      </c>
      <c r="K13" s="186">
        <v>100.00000000000001</v>
      </c>
      <c r="P13" s="174">
        <f>'Table 17'!R14</f>
        <v>2011</v>
      </c>
      <c r="Q13" s="199" t="s">
        <v>243</v>
      </c>
      <c r="R13" s="292">
        <f>'Table 17'!Z14</f>
        <v>20759.555488074471</v>
      </c>
      <c r="S13" s="199">
        <v>12298.678651033555</v>
      </c>
      <c r="T13" s="199">
        <v>5813.0838714617976</v>
      </c>
      <c r="U13" s="199">
        <v>565.9202807523352</v>
      </c>
      <c r="V13" s="199">
        <v>5260.5200681009064</v>
      </c>
      <c r="W13" s="199">
        <v>659.15443071851689</v>
      </c>
      <c r="X13" s="199">
        <v>3017.0878220127888</v>
      </c>
      <c r="Y13" s="199">
        <v>1070.4831139394921</v>
      </c>
      <c r="Z13" s="199">
        <v>2222.0510085983656</v>
      </c>
      <c r="AA13" s="199">
        <v>1943.9138590702614</v>
      </c>
      <c r="AB13" s="199">
        <v>278.1371495281042</v>
      </c>
      <c r="AC13" s="199">
        <v>1319.0192561396816</v>
      </c>
      <c r="AD13" s="199">
        <v>832.23563635058861</v>
      </c>
      <c r="AE13" s="199">
        <v>0</v>
      </c>
      <c r="AF13" s="273">
        <f t="shared" si="1"/>
        <v>0</v>
      </c>
    </row>
    <row r="14" spans="1:33">
      <c r="A14" s="185" t="s">
        <v>343</v>
      </c>
      <c r="B14" s="186">
        <v>21697.78051919047</v>
      </c>
      <c r="C14" s="248">
        <v>36.292362164896311</v>
      </c>
      <c r="D14" s="248">
        <v>35.86888755572808</v>
      </c>
      <c r="E14" s="248">
        <v>5.3540130100810481</v>
      </c>
      <c r="F14" s="248">
        <v>2.5455529284445544</v>
      </c>
      <c r="G14" s="248">
        <v>8.0300965897618681</v>
      </c>
      <c r="H14" s="248">
        <v>1.8986185176948143</v>
      </c>
      <c r="I14" s="248">
        <v>2.9243274399783559</v>
      </c>
      <c r="J14" s="248">
        <v>7.0855536342355698</v>
      </c>
      <c r="K14" s="186">
        <v>99.999411840820599</v>
      </c>
      <c r="P14" s="352">
        <v>2017</v>
      </c>
      <c r="Q14" s="287" t="s">
        <v>244</v>
      </c>
      <c r="R14" s="292">
        <v>58936955.478</v>
      </c>
      <c r="S14" s="199">
        <v>33303682.640999999</v>
      </c>
      <c r="T14" s="199">
        <v>15967253.6</v>
      </c>
      <c r="U14" s="199">
        <v>489469</v>
      </c>
      <c r="V14" s="199">
        <v>15636336.293</v>
      </c>
      <c r="W14" s="199">
        <v>1210623.747</v>
      </c>
      <c r="X14" s="199">
        <v>10832115.294</v>
      </c>
      <c r="Y14" s="199">
        <v>341352.96100000001</v>
      </c>
      <c r="Z14" s="199">
        <v>11756702.809</v>
      </c>
      <c r="AA14" s="199">
        <v>10769062</v>
      </c>
      <c r="AB14" s="199">
        <v>987640.80900000001</v>
      </c>
      <c r="AC14" s="199">
        <v>1686278.348</v>
      </c>
      <c r="AD14" s="199">
        <v>1016823.426</v>
      </c>
      <c r="AE14" s="199">
        <v>0</v>
      </c>
      <c r="AF14" s="273">
        <f t="shared" si="1"/>
        <v>1.0000020265579224E-3</v>
      </c>
    </row>
    <row r="15" spans="1:33">
      <c r="A15" s="200" t="s">
        <v>373</v>
      </c>
      <c r="B15" s="201">
        <v>130514.4149240446</v>
      </c>
      <c r="C15" s="288">
        <v>37.13550805472206</v>
      </c>
      <c r="D15" s="288">
        <v>32.738745729579705</v>
      </c>
      <c r="E15" s="288">
        <v>2.1525507435600773</v>
      </c>
      <c r="F15" s="288">
        <v>6.2395187092220361</v>
      </c>
      <c r="G15" s="288">
        <v>13.825218368855664</v>
      </c>
      <c r="H15" s="288">
        <v>2.5989276147628324</v>
      </c>
      <c r="I15" s="288">
        <v>1.9294838654897921</v>
      </c>
      <c r="J15" s="288">
        <v>3.3800463265733982</v>
      </c>
      <c r="K15" s="201">
        <v>99.999999412765561</v>
      </c>
      <c r="P15" s="352">
        <v>2017</v>
      </c>
      <c r="Q15" s="287" t="s">
        <v>245</v>
      </c>
      <c r="R15" s="292">
        <v>170289.73699999999</v>
      </c>
      <c r="S15" s="199">
        <v>118988.68399999999</v>
      </c>
      <c r="T15" s="199">
        <v>52423.504000000001</v>
      </c>
      <c r="U15" s="199">
        <v>10814.455</v>
      </c>
      <c r="V15" s="199">
        <v>55750.724000000002</v>
      </c>
      <c r="X15" s="199">
        <v>3665.5729999999999</v>
      </c>
      <c r="Y15" s="199">
        <v>10625.26</v>
      </c>
      <c r="Z15" s="199">
        <v>27968.634999999998</v>
      </c>
      <c r="AA15" s="199">
        <v>23542.928</v>
      </c>
      <c r="AB15" s="199">
        <v>4425.7070000000003</v>
      </c>
      <c r="AC15" s="199">
        <v>3285.7130000000002</v>
      </c>
      <c r="AD15" s="199">
        <v>5736.5690000000004</v>
      </c>
      <c r="AE15" s="199">
        <v>19.303000000000001</v>
      </c>
      <c r="AF15" s="273">
        <f t="shared" si="1"/>
        <v>0</v>
      </c>
    </row>
    <row r="16" spans="1:33">
      <c r="A16" s="174" t="s">
        <v>246</v>
      </c>
      <c r="B16" s="186"/>
      <c r="C16" s="248"/>
      <c r="D16" s="248"/>
      <c r="E16" s="248"/>
      <c r="F16" s="248"/>
      <c r="G16" s="248"/>
      <c r="H16" s="248"/>
      <c r="I16" s="248"/>
      <c r="J16" s="248"/>
      <c r="K16" s="248"/>
      <c r="P16" s="289">
        <f>'Table 17'!R17</f>
        <v>2011</v>
      </c>
      <c r="Q16" s="289" t="s">
        <v>247</v>
      </c>
      <c r="R16" s="289">
        <f>'Table 17'!Z17</f>
        <v>69670.600000000006</v>
      </c>
      <c r="S16" s="289"/>
      <c r="T16" s="289"/>
      <c r="U16" s="289"/>
      <c r="V16" s="289"/>
      <c r="W16" s="289"/>
      <c r="X16" s="289"/>
      <c r="Y16" s="289"/>
      <c r="Z16" s="289"/>
      <c r="AA16" s="289"/>
      <c r="AB16" s="289"/>
      <c r="AC16" s="289"/>
      <c r="AD16" s="289"/>
      <c r="AE16" s="289"/>
      <c r="AF16" s="289">
        <f t="shared" si="1"/>
        <v>-69670.600000000006</v>
      </c>
    </row>
    <row r="17" spans="1:32">
      <c r="P17" s="289">
        <f>'Table 17'!R18</f>
        <v>2011</v>
      </c>
      <c r="Q17" s="289" t="s">
        <v>250</v>
      </c>
      <c r="R17" s="289">
        <f>'Table 17'!Z18</f>
        <v>129621379.16214603</v>
      </c>
      <c r="S17" s="289"/>
      <c r="T17" s="289"/>
      <c r="U17" s="289"/>
      <c r="V17" s="289"/>
      <c r="W17" s="289"/>
      <c r="X17" s="289"/>
      <c r="Y17" s="289"/>
      <c r="Z17" s="289"/>
      <c r="AA17" s="289"/>
      <c r="AB17" s="289"/>
      <c r="AC17" s="289"/>
      <c r="AD17" s="289"/>
      <c r="AE17" s="289"/>
      <c r="AF17" s="289">
        <f t="shared" si="1"/>
        <v>-129621379.16214603</v>
      </c>
    </row>
    <row r="18" spans="1:32">
      <c r="A18" s="174" t="s">
        <v>701</v>
      </c>
      <c r="P18" s="289" t="e">
        <f>'Table 17'!#REF!</f>
        <v>#REF!</v>
      </c>
      <c r="Q18" s="289" t="s">
        <v>251</v>
      </c>
      <c r="R18" s="289" t="e">
        <f>'Table 17'!#REF!</f>
        <v>#REF!</v>
      </c>
      <c r="S18" s="289"/>
      <c r="T18" s="289"/>
      <c r="U18" s="289"/>
      <c r="V18" s="289"/>
      <c r="W18" s="289"/>
      <c r="X18" s="289"/>
      <c r="Y18" s="289"/>
      <c r="Z18" s="289"/>
      <c r="AA18" s="289"/>
      <c r="AB18" s="289"/>
      <c r="AC18" s="289"/>
      <c r="AD18" s="289"/>
      <c r="AE18" s="289"/>
      <c r="AF18" s="289" t="e">
        <f t="shared" si="1"/>
        <v>#REF!</v>
      </c>
    </row>
    <row r="19" spans="1:32">
      <c r="A19" s="460"/>
      <c r="P19" s="289" t="e">
        <f>'Table 17'!#REF!</f>
        <v>#REF!</v>
      </c>
      <c r="Q19" s="289" t="s">
        <v>252</v>
      </c>
      <c r="R19" s="289" t="e">
        <f>'Table 17'!#REF!</f>
        <v>#REF!</v>
      </c>
      <c r="S19" s="289"/>
      <c r="T19" s="289"/>
      <c r="U19" s="289"/>
      <c r="V19" s="289"/>
      <c r="W19" s="289"/>
      <c r="X19" s="289"/>
      <c r="Y19" s="289"/>
      <c r="Z19" s="289"/>
      <c r="AA19" s="289"/>
      <c r="AB19" s="289"/>
      <c r="AC19" s="289"/>
      <c r="AD19" s="289"/>
      <c r="AE19" s="289"/>
      <c r="AF19" s="289" t="e">
        <f t="shared" si="1"/>
        <v>#REF!</v>
      </c>
    </row>
    <row r="20" spans="1:32">
      <c r="A20" s="460"/>
      <c r="P20" s="289" t="e">
        <f>'Table 17'!#REF!</f>
        <v>#REF!</v>
      </c>
      <c r="Q20" s="289" t="s">
        <v>253</v>
      </c>
      <c r="R20" s="289" t="e">
        <f>'Table 17'!#REF!</f>
        <v>#REF!</v>
      </c>
      <c r="S20" s="289"/>
      <c r="T20" s="289"/>
      <c r="U20" s="289"/>
      <c r="V20" s="289"/>
      <c r="W20" s="289"/>
      <c r="X20" s="289"/>
      <c r="Y20" s="289"/>
      <c r="Z20" s="289"/>
      <c r="AA20" s="289"/>
      <c r="AB20" s="289"/>
      <c r="AC20" s="289"/>
      <c r="AD20" s="289"/>
      <c r="AE20" s="289"/>
      <c r="AF20" s="289" t="e">
        <f t="shared" si="1"/>
        <v>#REF!</v>
      </c>
    </row>
    <row r="21" spans="1:32">
      <c r="A21" s="1" t="s">
        <v>681</v>
      </c>
    </row>
    <row r="22" spans="1:32">
      <c r="A22" s="452" t="s">
        <v>679</v>
      </c>
    </row>
    <row r="23" spans="1:32">
      <c r="R23" s="544" t="s">
        <v>310</v>
      </c>
      <c r="S23" s="276" t="s">
        <v>302</v>
      </c>
      <c r="T23" s="276"/>
      <c r="U23" s="276"/>
      <c r="V23" s="276"/>
      <c r="W23" s="276"/>
      <c r="X23" s="276" t="s">
        <v>292</v>
      </c>
      <c r="Y23" s="276" t="s">
        <v>293</v>
      </c>
      <c r="Z23" s="276" t="s">
        <v>307</v>
      </c>
      <c r="AA23" s="276"/>
      <c r="AB23" s="276"/>
      <c r="AC23" s="276" t="s">
        <v>296</v>
      </c>
      <c r="AD23" s="276" t="s">
        <v>308</v>
      </c>
      <c r="AE23" s="276" t="s">
        <v>309</v>
      </c>
    </row>
    <row r="24" spans="1:32">
      <c r="B24" s="544"/>
      <c r="C24" s="276"/>
      <c r="D24" s="276"/>
      <c r="E24" s="276"/>
      <c r="F24" s="276"/>
      <c r="G24" s="276"/>
      <c r="H24" s="276"/>
      <c r="I24" s="276"/>
      <c r="J24" s="276"/>
      <c r="K24" s="276"/>
      <c r="L24" s="276"/>
      <c r="M24" s="276"/>
      <c r="N24" s="276"/>
      <c r="O24" s="276"/>
      <c r="R24" s="544"/>
      <c r="S24" s="290"/>
      <c r="T24" s="290" t="s">
        <v>303</v>
      </c>
      <c r="U24" s="290" t="s">
        <v>304</v>
      </c>
      <c r="V24" s="290" t="s">
        <v>305</v>
      </c>
      <c r="W24" s="290" t="s">
        <v>306</v>
      </c>
      <c r="X24" s="290"/>
      <c r="Y24" s="276"/>
      <c r="Z24" s="276"/>
      <c r="AA24" s="290" t="s">
        <v>294</v>
      </c>
      <c r="AB24" s="290" t="s">
        <v>295</v>
      </c>
      <c r="AC24" s="276"/>
      <c r="AD24" s="276"/>
      <c r="AE24" s="276"/>
    </row>
    <row r="25" spans="1:32" ht="14.25" customHeight="1">
      <c r="A25" s="460" t="s">
        <v>699</v>
      </c>
      <c r="B25" s="544"/>
      <c r="C25" s="290"/>
      <c r="D25" s="290"/>
      <c r="E25" s="290"/>
      <c r="F25" s="290"/>
      <c r="G25" s="290"/>
      <c r="H25" s="290"/>
      <c r="I25" s="276"/>
      <c r="J25" s="276"/>
      <c r="K25" s="290"/>
      <c r="L25" s="290"/>
      <c r="M25" s="276"/>
      <c r="N25" s="276"/>
      <c r="O25" s="276"/>
      <c r="R25" s="544"/>
      <c r="S25" s="291" t="s">
        <v>311</v>
      </c>
      <c r="T25" s="291" t="s">
        <v>312</v>
      </c>
      <c r="U25" s="291" t="s">
        <v>313</v>
      </c>
      <c r="V25" s="291" t="s">
        <v>314</v>
      </c>
      <c r="W25" s="291" t="s">
        <v>315</v>
      </c>
      <c r="X25" s="291" t="s">
        <v>297</v>
      </c>
      <c r="Y25" s="291" t="s">
        <v>298</v>
      </c>
      <c r="Z25" s="291" t="s">
        <v>64</v>
      </c>
      <c r="AA25" s="291" t="s">
        <v>299</v>
      </c>
      <c r="AB25" s="291" t="s">
        <v>300</v>
      </c>
      <c r="AC25" s="291" t="s">
        <v>301</v>
      </c>
      <c r="AD25" s="291" t="s">
        <v>316</v>
      </c>
      <c r="AE25" s="291" t="s">
        <v>317</v>
      </c>
    </row>
    <row r="26" spans="1:32">
      <c r="A26" s="460" t="s">
        <v>700</v>
      </c>
      <c r="B26" s="544"/>
      <c r="C26" s="291"/>
      <c r="D26" s="291"/>
      <c r="E26" s="291"/>
      <c r="F26" s="291"/>
      <c r="G26" s="291"/>
      <c r="H26" s="291"/>
      <c r="I26" s="291"/>
      <c r="J26" s="291"/>
      <c r="K26" s="291"/>
      <c r="L26" s="291"/>
      <c r="M26" s="291"/>
      <c r="N26" s="291"/>
      <c r="O26" s="291"/>
      <c r="P26" s="174"/>
      <c r="R26" s="292"/>
      <c r="AF26" s="273"/>
    </row>
    <row r="27" spans="1:32">
      <c r="B27" s="273"/>
      <c r="C27" s="273"/>
      <c r="D27" s="273"/>
      <c r="E27" s="273"/>
      <c r="F27" s="273"/>
      <c r="G27" s="273"/>
      <c r="H27" s="273"/>
      <c r="I27" s="273"/>
      <c r="J27" s="273"/>
      <c r="K27" s="273"/>
      <c r="L27" s="273"/>
      <c r="M27" s="273"/>
      <c r="N27" s="273"/>
      <c r="O27" s="273"/>
    </row>
    <row r="28" spans="1:32">
      <c r="B28" s="273"/>
      <c r="C28" s="273"/>
      <c r="D28" s="273"/>
      <c r="E28" s="273"/>
      <c r="F28" s="273"/>
      <c r="G28" s="273"/>
      <c r="H28" s="273"/>
      <c r="I28" s="273"/>
      <c r="J28" s="273"/>
      <c r="K28" s="273"/>
      <c r="L28" s="273"/>
      <c r="M28" s="273"/>
      <c r="N28" s="273"/>
      <c r="O28" s="273"/>
    </row>
    <row r="29" spans="1:32">
      <c r="B29" s="273"/>
      <c r="C29" s="273"/>
      <c r="D29" s="273"/>
      <c r="E29" s="273"/>
      <c r="F29" s="273"/>
      <c r="G29" s="273"/>
      <c r="H29" s="273"/>
      <c r="I29" s="273"/>
      <c r="J29" s="273"/>
      <c r="K29" s="273"/>
      <c r="L29" s="273"/>
      <c r="M29" s="273"/>
      <c r="N29" s="273"/>
      <c r="O29" s="273"/>
    </row>
    <row r="30" spans="1:32">
      <c r="B30" s="273"/>
      <c r="C30" s="293"/>
      <c r="D30" s="273"/>
      <c r="E30" s="273"/>
      <c r="F30" s="273"/>
      <c r="G30" s="273"/>
      <c r="H30" s="273"/>
      <c r="I30" s="273"/>
      <c r="J30" s="273"/>
      <c r="K30" s="273"/>
      <c r="L30" s="273"/>
      <c r="M30" s="273"/>
      <c r="N30" s="273"/>
      <c r="O30" s="273"/>
      <c r="Q30" s="199" t="s">
        <v>213</v>
      </c>
      <c r="R30" s="199" t="s">
        <v>221</v>
      </c>
      <c r="S30" s="199" t="s">
        <v>302</v>
      </c>
      <c r="T30" s="199" t="s">
        <v>303</v>
      </c>
      <c r="U30" s="199" t="s">
        <v>304</v>
      </c>
      <c r="V30" s="199" t="s">
        <v>305</v>
      </c>
      <c r="W30" s="199" t="s">
        <v>306</v>
      </c>
      <c r="X30" s="199" t="s">
        <v>292</v>
      </c>
      <c r="Y30" s="199" t="s">
        <v>293</v>
      </c>
      <c r="Z30" s="199" t="s">
        <v>307</v>
      </c>
      <c r="AA30" s="199" t="s">
        <v>294</v>
      </c>
      <c r="AB30" s="199" t="s">
        <v>295</v>
      </c>
      <c r="AC30" s="199" t="s">
        <v>296</v>
      </c>
      <c r="AD30" s="199" t="s">
        <v>308</v>
      </c>
      <c r="AE30" s="199" t="s">
        <v>309</v>
      </c>
      <c r="AF30" s="199" t="s">
        <v>333</v>
      </c>
    </row>
    <row r="31" spans="1:32">
      <c r="B31" s="273"/>
      <c r="C31" s="252"/>
      <c r="D31" s="252"/>
      <c r="E31" s="252"/>
      <c r="F31" s="252"/>
      <c r="G31" s="252"/>
      <c r="H31" s="252"/>
      <c r="I31" s="252"/>
      <c r="J31" s="252"/>
      <c r="K31" s="252"/>
      <c r="L31" s="252"/>
      <c r="M31" s="252"/>
      <c r="N31" s="252"/>
      <c r="P31" s="199">
        <v>2012</v>
      </c>
      <c r="Q31" s="199" t="s">
        <v>236</v>
      </c>
      <c r="R31" s="199">
        <v>252.09400000000002</v>
      </c>
      <c r="S31" s="199">
        <v>108.82299999999998</v>
      </c>
      <c r="T31" s="199">
        <v>51.561</v>
      </c>
      <c r="U31" s="199">
        <v>0.34399999999999997</v>
      </c>
      <c r="V31" s="199">
        <v>56.281999999999996</v>
      </c>
      <c r="W31" s="199">
        <v>0.63600000000000001</v>
      </c>
      <c r="X31" s="199">
        <v>0.75900000000000001</v>
      </c>
      <c r="Y31" s="199">
        <v>24.542999999999999</v>
      </c>
      <c r="Z31" s="199">
        <v>45.384999999999998</v>
      </c>
      <c r="AA31" s="199">
        <v>45.173999999999999</v>
      </c>
      <c r="AB31" s="199">
        <v>0.21100000000000002</v>
      </c>
      <c r="AC31" s="199">
        <v>45.475000000000009</v>
      </c>
      <c r="AD31" s="199">
        <v>26.783000000000001</v>
      </c>
      <c r="AE31" s="199">
        <v>0.32600000000000001</v>
      </c>
      <c r="AF31" s="199">
        <v>0</v>
      </c>
    </row>
    <row r="32" spans="1:32">
      <c r="B32" s="273"/>
      <c r="C32" s="273"/>
      <c r="D32" s="273"/>
      <c r="E32" s="273"/>
      <c r="F32" s="273"/>
      <c r="G32" s="273"/>
      <c r="H32" s="273"/>
      <c r="I32" s="273"/>
      <c r="J32" s="273"/>
      <c r="K32" s="273"/>
      <c r="L32" s="273"/>
      <c r="M32" s="273"/>
      <c r="N32" s="273"/>
      <c r="O32" s="273"/>
    </row>
    <row r="33" spans="2:32">
      <c r="B33" s="273"/>
      <c r="P33" s="199">
        <v>2013</v>
      </c>
      <c r="Q33" s="199" t="s">
        <v>238</v>
      </c>
      <c r="R33" s="199">
        <v>37935.12598093319</v>
      </c>
      <c r="S33" s="199">
        <v>24464.276089165571</v>
      </c>
      <c r="T33" s="199">
        <v>12198.384125150153</v>
      </c>
      <c r="U33" s="199">
        <v>881.21698255361912</v>
      </c>
      <c r="V33" s="199">
        <v>11380.975934509404</v>
      </c>
      <c r="W33" s="199">
        <v>3.6990469523925782</v>
      </c>
      <c r="X33" s="199">
        <v>86.724413908691432</v>
      </c>
      <c r="Y33" s="199">
        <v>1281.6949143926224</v>
      </c>
      <c r="Z33" s="199">
        <v>5889.0820204625479</v>
      </c>
      <c r="AA33" s="199">
        <v>4097.6283371972431</v>
      </c>
      <c r="AB33" s="199">
        <v>1791.4536832653046</v>
      </c>
      <c r="AC33" s="199">
        <v>2007.169240700209</v>
      </c>
      <c r="AD33" s="199">
        <v>4206.1793023035461</v>
      </c>
      <c r="AE33" s="199">
        <v>0</v>
      </c>
      <c r="AF33" s="199">
        <v>0</v>
      </c>
    </row>
    <row r="34" spans="2:32">
      <c r="B34" s="273"/>
      <c r="C34" s="273"/>
      <c r="D34" s="273"/>
      <c r="E34" s="273"/>
      <c r="F34" s="273"/>
      <c r="G34" s="273"/>
      <c r="H34" s="273"/>
      <c r="I34" s="273"/>
      <c r="J34" s="273"/>
      <c r="K34" s="273"/>
      <c r="L34" s="273"/>
      <c r="M34" s="273"/>
      <c r="N34" s="273"/>
      <c r="O34" s="273"/>
    </row>
    <row r="35" spans="2:32">
      <c r="B35" s="273"/>
      <c r="P35" s="199">
        <v>2011</v>
      </c>
      <c r="Q35" s="199" t="s">
        <v>242</v>
      </c>
      <c r="R35" s="199">
        <v>96572.118388990115</v>
      </c>
      <c r="S35" s="199">
        <v>70008.581032277987</v>
      </c>
      <c r="T35" s="199">
        <v>29929.750645042666</v>
      </c>
      <c r="U35" s="199">
        <v>4696.7178896766918</v>
      </c>
      <c r="V35" s="199">
        <v>34289.132238103353</v>
      </c>
      <c r="W35" s="199">
        <v>1092.9802594552666</v>
      </c>
      <c r="X35" s="199">
        <v>4581.6096813248632</v>
      </c>
      <c r="Y35" s="199">
        <v>2889.7426109038051</v>
      </c>
      <c r="Z35" s="199">
        <v>10497.657352251425</v>
      </c>
      <c r="AA35" s="199">
        <v>8490.2428554419621</v>
      </c>
      <c r="AB35" s="199">
        <v>2007.414496809462</v>
      </c>
      <c r="AC35" s="199">
        <v>3475.8647189028961</v>
      </c>
      <c r="AD35" s="199">
        <v>5118.6629933291406</v>
      </c>
      <c r="AE35" s="199">
        <v>0</v>
      </c>
      <c r="AF35" s="199">
        <v>0</v>
      </c>
    </row>
    <row r="36" spans="2:32">
      <c r="B36" s="273"/>
      <c r="C36" s="273"/>
      <c r="D36" s="273"/>
      <c r="E36" s="273"/>
      <c r="F36" s="273"/>
      <c r="G36" s="273"/>
      <c r="H36" s="273"/>
      <c r="I36" s="273"/>
      <c r="J36" s="273"/>
      <c r="K36" s="273"/>
      <c r="L36" s="273"/>
      <c r="M36" s="273"/>
      <c r="N36" s="273"/>
      <c r="O36" s="273"/>
    </row>
    <row r="37" spans="2:32">
      <c r="B37" s="273"/>
      <c r="C37" s="273"/>
      <c r="D37" s="273"/>
      <c r="E37" s="273"/>
      <c r="F37" s="273"/>
      <c r="G37" s="273"/>
      <c r="H37" s="273"/>
      <c r="I37" s="273"/>
      <c r="J37" s="273"/>
      <c r="K37" s="273"/>
      <c r="L37" s="273"/>
      <c r="M37" s="273"/>
      <c r="N37" s="273"/>
      <c r="O37" s="273"/>
      <c r="P37" s="174">
        <v>2014</v>
      </c>
      <c r="Q37" s="174" t="s">
        <v>242</v>
      </c>
      <c r="R37" s="174">
        <v>121352</v>
      </c>
      <c r="S37" s="174">
        <v>90081</v>
      </c>
      <c r="T37" s="174">
        <v>38094</v>
      </c>
      <c r="U37" s="174">
        <v>6449</v>
      </c>
      <c r="V37" s="174">
        <v>44106</v>
      </c>
      <c r="W37" s="174">
        <v>1431</v>
      </c>
      <c r="X37" s="174">
        <v>6241</v>
      </c>
      <c r="Y37" s="174">
        <v>3769</v>
      </c>
      <c r="Z37" s="174">
        <v>11616</v>
      </c>
      <c r="AA37" s="174">
        <v>9394.7304336107245</v>
      </c>
      <c r="AB37" s="174">
        <v>2221.2695663892755</v>
      </c>
      <c r="AC37" s="174">
        <v>4104</v>
      </c>
      <c r="AD37" s="174">
        <v>5540</v>
      </c>
      <c r="AE37" s="174">
        <v>0</v>
      </c>
      <c r="AF37" s="174">
        <v>-1</v>
      </c>
    </row>
    <row r="38" spans="2:32">
      <c r="B38" s="273"/>
      <c r="C38" s="273"/>
      <c r="D38" s="273"/>
      <c r="E38" s="273"/>
      <c r="F38" s="273"/>
      <c r="G38" s="273"/>
      <c r="H38" s="273"/>
      <c r="I38" s="273"/>
      <c r="J38" s="273"/>
      <c r="K38" s="273"/>
      <c r="L38" s="273"/>
      <c r="M38" s="273"/>
      <c r="N38" s="273"/>
      <c r="O38" s="273"/>
      <c r="P38" s="174">
        <v>2019</v>
      </c>
      <c r="Q38" s="174" t="s">
        <v>242</v>
      </c>
      <c r="R38" s="174">
        <v>170022</v>
      </c>
      <c r="S38" s="174">
        <f>111463+11227</f>
        <v>122690</v>
      </c>
      <c r="T38" s="174">
        <f>47521+4556</f>
        <v>52077</v>
      </c>
      <c r="U38" s="174">
        <f>8621+1007</f>
        <v>9628</v>
      </c>
      <c r="V38" s="174">
        <f>54458+4467</f>
        <v>58925</v>
      </c>
      <c r="W38" s="174">
        <f>864+1196</f>
        <v>2060</v>
      </c>
      <c r="X38" s="174">
        <v>9103</v>
      </c>
      <c r="Y38" s="174">
        <v>4328</v>
      </c>
      <c r="Z38" s="174">
        <v>16881</v>
      </c>
      <c r="AA38" s="352"/>
      <c r="AB38" s="352"/>
      <c r="AC38" s="174">
        <v>4972</v>
      </c>
      <c r="AD38" s="174">
        <v>12047</v>
      </c>
      <c r="AE38" s="174"/>
      <c r="AF38" s="353">
        <f>SUM(S38,X38:Z38,AC38:AE38)-R38</f>
        <v>-1</v>
      </c>
    </row>
    <row r="39" spans="2:32">
      <c r="B39" s="273"/>
      <c r="C39" s="273"/>
      <c r="D39" s="273"/>
      <c r="E39" s="273"/>
      <c r="F39" s="273"/>
      <c r="G39" s="273"/>
      <c r="H39" s="273"/>
      <c r="I39" s="273"/>
      <c r="J39" s="273"/>
      <c r="K39" s="273"/>
      <c r="L39" s="273"/>
      <c r="M39" s="273"/>
      <c r="N39" s="273"/>
      <c r="O39" s="273"/>
      <c r="P39" s="174">
        <v>2018</v>
      </c>
      <c r="Q39" s="174" t="s">
        <v>238</v>
      </c>
      <c r="R39" s="174"/>
      <c r="S39" s="174"/>
      <c r="T39" s="174"/>
      <c r="U39" s="174"/>
      <c r="V39" s="174"/>
      <c r="W39" s="174"/>
      <c r="X39" s="174"/>
      <c r="Y39" s="174"/>
      <c r="Z39" s="174"/>
      <c r="AA39" s="174"/>
      <c r="AB39" s="174"/>
      <c r="AC39" s="174"/>
      <c r="AD39" s="174"/>
      <c r="AE39" s="174"/>
      <c r="AF39" s="174"/>
    </row>
    <row r="40" spans="2:32">
      <c r="B40" s="273"/>
      <c r="C40" s="273"/>
      <c r="D40" s="273"/>
      <c r="E40" s="273"/>
      <c r="F40" s="273"/>
      <c r="G40" s="273"/>
      <c r="H40" s="273"/>
      <c r="I40" s="273"/>
      <c r="J40" s="273"/>
      <c r="K40" s="273"/>
      <c r="L40" s="273"/>
      <c r="M40" s="273"/>
      <c r="N40" s="273"/>
      <c r="O40" s="273"/>
    </row>
    <row r="41" spans="2:32">
      <c r="B41" s="273"/>
      <c r="C41" s="275"/>
      <c r="D41" s="275"/>
      <c r="E41" s="275"/>
      <c r="F41" s="275"/>
      <c r="G41" s="275"/>
      <c r="H41" s="275"/>
      <c r="I41" s="275"/>
      <c r="J41" s="275"/>
      <c r="K41" s="275"/>
      <c r="L41" s="275"/>
      <c r="M41" s="275"/>
      <c r="N41" s="275"/>
      <c r="O41" s="275"/>
      <c r="P41" s="199">
        <v>2018</v>
      </c>
      <c r="Q41" s="185" t="s">
        <v>241</v>
      </c>
      <c r="R41" s="362">
        <v>143197447.426</v>
      </c>
      <c r="S41" s="362">
        <v>80588513.435000002</v>
      </c>
      <c r="T41" s="362">
        <v>36133265.479000002</v>
      </c>
      <c r="U41" s="362">
        <v>437774.87</v>
      </c>
      <c r="V41" s="362">
        <v>43947893.344999999</v>
      </c>
      <c r="W41" s="362">
        <v>69579.741999999998</v>
      </c>
      <c r="X41" s="362">
        <v>18834297.145</v>
      </c>
      <c r="Y41" s="362">
        <v>2216831.9190000002</v>
      </c>
      <c r="Z41" s="362">
        <v>31966981.934</v>
      </c>
      <c r="AA41" s="362">
        <v>28653399.899999999</v>
      </c>
      <c r="AB41" s="362">
        <v>3313582.0350000001</v>
      </c>
      <c r="AC41" s="362">
        <v>4979966.5010000002</v>
      </c>
      <c r="AD41" s="362">
        <v>4610856.4910000004</v>
      </c>
      <c r="AF41" s="363"/>
    </row>
    <row r="42" spans="2:32" ht="15">
      <c r="P42" s="199">
        <v>2017</v>
      </c>
      <c r="Q42" s="185" t="s">
        <v>243</v>
      </c>
      <c r="R42" s="362">
        <v>26076.243999999999</v>
      </c>
      <c r="U42"/>
      <c r="V42"/>
      <c r="Z42"/>
      <c r="AA42"/>
      <c r="AB42"/>
      <c r="AC42"/>
      <c r="AD42"/>
      <c r="AF42" s="363"/>
    </row>
    <row r="43" spans="2:32">
      <c r="P43" s="199">
        <v>2017</v>
      </c>
      <c r="Q43" s="185" t="s">
        <v>244</v>
      </c>
      <c r="R43" s="362">
        <v>58936955.478</v>
      </c>
      <c r="S43" s="362">
        <v>33303682.640999999</v>
      </c>
      <c r="T43" s="362">
        <v>15967253.6</v>
      </c>
      <c r="U43" s="362">
        <v>489469</v>
      </c>
      <c r="V43" s="362">
        <v>15636336.293</v>
      </c>
      <c r="W43" s="362">
        <v>1210623.747</v>
      </c>
      <c r="X43" s="362">
        <v>10832115.294</v>
      </c>
      <c r="Y43" s="362">
        <v>341352.96100000001</v>
      </c>
      <c r="Z43" s="362">
        <v>11756702.809</v>
      </c>
      <c r="AA43" s="362">
        <v>10769062</v>
      </c>
      <c r="AB43" s="362">
        <v>987640.80900000001</v>
      </c>
      <c r="AC43" s="362">
        <v>1686278.348</v>
      </c>
      <c r="AD43" s="362">
        <v>1016823.426</v>
      </c>
      <c r="AF43" s="363"/>
    </row>
    <row r="44" spans="2:32">
      <c r="P44" s="199">
        <v>2017</v>
      </c>
      <c r="Q44" s="185" t="s">
        <v>245</v>
      </c>
      <c r="R44" s="362">
        <v>170289.73699999999</v>
      </c>
      <c r="S44" s="362">
        <v>118988.68399999999</v>
      </c>
      <c r="T44" s="362">
        <v>52423.504000000001</v>
      </c>
      <c r="U44" s="362">
        <v>10814.455</v>
      </c>
      <c r="V44" s="362">
        <v>55750.724000000002</v>
      </c>
      <c r="X44" s="362">
        <v>3665.5729999999999</v>
      </c>
      <c r="Y44" s="362">
        <v>10625.26</v>
      </c>
      <c r="Z44" s="362">
        <v>27968.634999999998</v>
      </c>
      <c r="AA44" s="362">
        <v>23542.928</v>
      </c>
      <c r="AB44" s="362">
        <v>4425.7070000000003</v>
      </c>
      <c r="AC44" s="362">
        <v>3285.7130000000002</v>
      </c>
      <c r="AD44" s="362">
        <v>5736.5690000000004</v>
      </c>
      <c r="AE44" s="362">
        <v>19.303000000000001</v>
      </c>
      <c r="AF44" s="363"/>
    </row>
    <row r="45" spans="2:32" ht="15">
      <c r="U45"/>
      <c r="AA45"/>
    </row>
    <row r="46" spans="2:32">
      <c r="T46" s="363"/>
    </row>
    <row r="47" spans="2:32">
      <c r="T47" s="363"/>
      <c r="AA47" s="363"/>
    </row>
    <row r="48" spans="2:32">
      <c r="T48" s="363"/>
      <c r="AA48" s="363"/>
    </row>
    <row r="49" spans="20:27">
      <c r="T49" s="363"/>
      <c r="AA49" s="363"/>
    </row>
    <row r="50" spans="20:27">
      <c r="AA50" s="363"/>
    </row>
  </sheetData>
  <mergeCells count="4">
    <mergeCell ref="B3:B4"/>
    <mergeCell ref="K3:K4"/>
    <mergeCell ref="R23:R25"/>
    <mergeCell ref="B24:B26"/>
  </mergeCells>
  <hyperlinks>
    <hyperlink ref="A22" location="Contents!A1" display="Link to Contents" xr:uid="{00000000-0004-0000-1300-000000000000}"/>
  </hyperlinks>
  <pageMargins left="0.7" right="0.7" top="0.75" bottom="0.75" header="0.3" footer="0.3"/>
  <pageSetup paperSize="9" orientation="portrait" horizontalDpi="4294967292" verticalDpi="4294967292"/>
  <legacy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D41"/>
  <sheetViews>
    <sheetView zoomScale="120" zoomScaleNormal="120" zoomScalePageLayoutView="125" workbookViewId="0"/>
  </sheetViews>
  <sheetFormatPr defaultRowHeight="11.25"/>
  <cols>
    <col min="1" max="1" width="13.42578125" style="295" customWidth="1"/>
    <col min="2" max="2" width="15" style="295" customWidth="1"/>
    <col min="3" max="3" width="14.42578125" style="295" customWidth="1"/>
    <col min="4" max="4" width="10.7109375" style="295" customWidth="1"/>
    <col min="5" max="5" width="12.42578125" style="295" customWidth="1"/>
    <col min="6" max="6" width="13.85546875" style="295" customWidth="1"/>
    <col min="7" max="7" width="11.85546875" style="295" customWidth="1"/>
    <col min="8" max="8" width="12.42578125" style="295" bestFit="1" customWidth="1"/>
    <col min="9" max="15" width="8.85546875" style="295"/>
    <col min="16" max="18" width="8.85546875" style="295" customWidth="1"/>
    <col min="19" max="19" width="10.42578125" style="295" customWidth="1"/>
    <col min="20" max="20" width="10.42578125" style="295" bestFit="1" customWidth="1"/>
    <col min="21" max="21" width="8.85546875" style="295" customWidth="1"/>
    <col min="22" max="22" width="11.7109375" style="295" bestFit="1" customWidth="1"/>
    <col min="23" max="24" width="10.42578125" style="295" bestFit="1" customWidth="1"/>
    <col min="25" max="27" width="8.85546875" style="295" customWidth="1"/>
    <col min="28" max="28" width="16.140625" style="295" customWidth="1"/>
    <col min="29" max="29" width="11.28515625" style="295" customWidth="1"/>
    <col min="30" max="30" width="8.85546875" style="295" customWidth="1"/>
    <col min="31" max="16384" width="9.140625" style="295"/>
  </cols>
  <sheetData>
    <row r="1" spans="1:30">
      <c r="A1" s="294" t="s">
        <v>673</v>
      </c>
    </row>
    <row r="2" spans="1:30" ht="11.25" customHeight="1">
      <c r="I2" s="296"/>
      <c r="V2" s="297"/>
    </row>
    <row r="3" spans="1:30" ht="12.75" customHeight="1">
      <c r="A3" s="298"/>
      <c r="B3" s="545" t="s">
        <v>289</v>
      </c>
      <c r="C3" s="299" t="s">
        <v>318</v>
      </c>
      <c r="D3" s="299" t="s">
        <v>319</v>
      </c>
      <c r="E3" s="299" t="s">
        <v>320</v>
      </c>
      <c r="F3" s="299" t="s">
        <v>321</v>
      </c>
      <c r="G3" s="299" t="s">
        <v>322</v>
      </c>
      <c r="H3" s="299" t="s">
        <v>323</v>
      </c>
      <c r="I3" s="545" t="s">
        <v>56</v>
      </c>
    </row>
    <row r="4" spans="1:30" ht="45">
      <c r="A4" s="300" t="s">
        <v>213</v>
      </c>
      <c r="B4" s="546"/>
      <c r="C4" s="301" t="s">
        <v>324</v>
      </c>
      <c r="D4" s="301" t="s">
        <v>188</v>
      </c>
      <c r="E4" s="301" t="s">
        <v>325</v>
      </c>
      <c r="F4" s="301" t="s">
        <v>326</v>
      </c>
      <c r="G4" s="301" t="s">
        <v>327</v>
      </c>
      <c r="H4" s="301" t="s">
        <v>283</v>
      </c>
      <c r="I4" s="546"/>
      <c r="R4" s="294" t="s">
        <v>213</v>
      </c>
      <c r="S4" s="294" t="s">
        <v>328</v>
      </c>
      <c r="T4" s="302" t="s">
        <v>329</v>
      </c>
      <c r="U4" s="302" t="s">
        <v>330</v>
      </c>
      <c r="V4" s="302" t="s">
        <v>319</v>
      </c>
      <c r="W4" s="302" t="s">
        <v>320</v>
      </c>
      <c r="X4" s="302" t="s">
        <v>321</v>
      </c>
      <c r="Y4" s="302" t="s">
        <v>322</v>
      </c>
      <c r="Z4" s="302" t="s">
        <v>331</v>
      </c>
      <c r="AA4" s="302" t="s">
        <v>332</v>
      </c>
      <c r="AB4" s="295" t="s">
        <v>333</v>
      </c>
      <c r="AC4" s="295" t="s">
        <v>194</v>
      </c>
    </row>
    <row r="5" spans="1:30">
      <c r="A5" s="295" t="s">
        <v>229</v>
      </c>
      <c r="B5" s="258">
        <v>3716.5808440469873</v>
      </c>
      <c r="C5" s="248">
        <v>28.184735297618996</v>
      </c>
      <c r="D5" s="248">
        <v>21.450476113221605</v>
      </c>
      <c r="E5" s="248">
        <v>44.041700402003485</v>
      </c>
      <c r="F5" s="248">
        <v>2.31098997382685</v>
      </c>
      <c r="G5" s="248">
        <v>3.0122428257659126</v>
      </c>
      <c r="H5" s="248">
        <v>0.99985538756028414</v>
      </c>
      <c r="I5" s="186">
        <v>99.999999999997129</v>
      </c>
      <c r="P5" s="286"/>
      <c r="Q5" s="174">
        <v>2012</v>
      </c>
      <c r="R5" s="199" t="s">
        <v>229</v>
      </c>
      <c r="S5" s="305">
        <f>'Table 17'!Z5</f>
        <v>304249.18780443002</v>
      </c>
      <c r="T5" s="295">
        <v>85650.328227834296</v>
      </c>
      <c r="U5" s="303">
        <v>101.5</v>
      </c>
      <c r="V5" s="295">
        <v>65262.899354660003</v>
      </c>
      <c r="W5" s="295">
        <v>133996.51576835601</v>
      </c>
      <c r="X5" s="295">
        <v>7031.1682256100012</v>
      </c>
      <c r="Y5" s="295">
        <v>9164.7243320900016</v>
      </c>
      <c r="Z5" s="295">
        <v>3042.0518958710004</v>
      </c>
      <c r="AA5" s="295">
        <v>0</v>
      </c>
      <c r="AB5" s="304">
        <f t="shared" ref="AB5:AB15" si="0">S5-SUM(T5:AA5)</f>
        <v>8.7311491370201111E-9</v>
      </c>
      <c r="AD5" s="199"/>
    </row>
    <row r="6" spans="1:30">
      <c r="A6" s="295" t="s">
        <v>232</v>
      </c>
      <c r="B6" s="186">
        <v>2604.9888545302319</v>
      </c>
      <c r="C6" s="248">
        <v>52.823288455834572</v>
      </c>
      <c r="D6" s="248">
        <v>21.454095411071037</v>
      </c>
      <c r="E6" s="248">
        <v>19.102533447280646</v>
      </c>
      <c r="F6" s="248">
        <v>2.3709228325577154</v>
      </c>
      <c r="G6" s="248">
        <v>2.8144241855380292</v>
      </c>
      <c r="H6" s="248">
        <v>1.4347356676673417</v>
      </c>
      <c r="I6" s="186">
        <v>99.999999999949338</v>
      </c>
      <c r="Q6" s="174">
        <v>2013</v>
      </c>
      <c r="R6" s="286" t="s">
        <v>232</v>
      </c>
      <c r="S6" s="305">
        <f>'Table 17'!Z7</f>
        <v>423219.1462621353</v>
      </c>
      <c r="T6" s="295">
        <v>223139.20937614734</v>
      </c>
      <c r="U6" s="295">
        <v>419.06105422082618</v>
      </c>
      <c r="V6" s="295">
        <v>90797.839436998795</v>
      </c>
      <c r="W6" s="295">
        <v>80845.578970019997</v>
      </c>
      <c r="X6" s="295">
        <v>10034.199370484799</v>
      </c>
      <c r="Y6" s="295">
        <v>11911.182010229102</v>
      </c>
      <c r="Z6" s="295">
        <v>5496.9194342278006</v>
      </c>
      <c r="AA6" s="295">
        <v>575.15660959226989</v>
      </c>
      <c r="AB6" s="304">
        <f>S6-SUM(T6:AA6)</f>
        <v>2.1437881514430046E-7</v>
      </c>
      <c r="AC6" s="392" t="s">
        <v>387</v>
      </c>
    </row>
    <row r="7" spans="1:30">
      <c r="A7" s="295" t="s">
        <v>233</v>
      </c>
      <c r="B7" s="186">
        <v>11793.962395701539</v>
      </c>
      <c r="C7" s="248">
        <v>73.258626286528468</v>
      </c>
      <c r="D7" s="248">
        <v>9.2973212083792536</v>
      </c>
      <c r="E7" s="248">
        <v>5.4238701439657628</v>
      </c>
      <c r="F7" s="248">
        <v>2.6129808107450438</v>
      </c>
      <c r="G7" s="248">
        <v>9.1281118380095094</v>
      </c>
      <c r="H7" s="248">
        <v>0.27908971237196362</v>
      </c>
      <c r="I7" s="186">
        <v>100.00000000000001</v>
      </c>
      <c r="Q7" s="174">
        <v>2010</v>
      </c>
      <c r="R7" s="199" t="s">
        <v>233</v>
      </c>
      <c r="S7" s="305">
        <f>'Table 17'!Z8</f>
        <v>373700.01325129223</v>
      </c>
      <c r="T7" s="295">
        <v>273710.82556174236</v>
      </c>
      <c r="U7" s="295">
        <v>56.670578729188136</v>
      </c>
      <c r="V7" s="295">
        <v>34744.090587728475</v>
      </c>
      <c r="W7" s="295">
        <v>20269.003446732939</v>
      </c>
      <c r="X7" s="295">
        <v>9764.7096360079522</v>
      </c>
      <c r="Y7" s="295">
        <v>34111.755148234311</v>
      </c>
      <c r="Z7" s="295">
        <v>1042.5849829193551</v>
      </c>
      <c r="AA7" s="295">
        <v>0.37330919766643855</v>
      </c>
      <c r="AB7" s="304">
        <f t="shared" si="0"/>
        <v>0</v>
      </c>
    </row>
    <row r="8" spans="1:30">
      <c r="A8" s="185" t="s">
        <v>235</v>
      </c>
      <c r="B8" s="186">
        <v>155.67619337887137</v>
      </c>
      <c r="C8" s="248">
        <v>45.408053896799878</v>
      </c>
      <c r="D8" s="248">
        <v>23.307303628847038</v>
      </c>
      <c r="E8" s="248">
        <v>13.682437605267188</v>
      </c>
      <c r="F8" s="248">
        <v>6.2532537130607873</v>
      </c>
      <c r="G8" s="248">
        <v>6.7585362119124177</v>
      </c>
      <c r="H8" s="248">
        <v>4.5873526259378341</v>
      </c>
      <c r="I8" s="186">
        <v>99.996937681825131</v>
      </c>
      <c r="Q8" s="174">
        <f>'Table 17'!R9</f>
        <v>2015</v>
      </c>
      <c r="R8" s="199" t="s">
        <v>236</v>
      </c>
      <c r="S8" s="305">
        <f>'Table 17'!Z9</f>
        <v>326.55</v>
      </c>
      <c r="T8" s="295">
        <v>147.22</v>
      </c>
      <c r="U8" s="295">
        <v>1.06</v>
      </c>
      <c r="V8" s="295">
        <f>72.54+3.57</f>
        <v>76.11</v>
      </c>
      <c r="W8" s="295">
        <v>44.68</v>
      </c>
      <c r="X8" s="295">
        <v>20.420000000000002</v>
      </c>
      <c r="Y8" s="295">
        <v>22.07</v>
      </c>
      <c r="Z8" s="295">
        <v>1.44</v>
      </c>
      <c r="AA8" s="295">
        <f>13.54</f>
        <v>13.54</v>
      </c>
      <c r="AB8" s="304">
        <f>S8-SUM(T8:AA8)</f>
        <v>9.9999999999909051E-3</v>
      </c>
    </row>
    <row r="9" spans="1:30">
      <c r="A9" s="185" t="s">
        <v>238</v>
      </c>
      <c r="B9" s="186">
        <v>13003.332291236342</v>
      </c>
      <c r="C9" s="248">
        <v>58.455571473082813</v>
      </c>
      <c r="D9" s="248">
        <v>19.32523765662874</v>
      </c>
      <c r="E9" s="248">
        <v>11.566761247181514</v>
      </c>
      <c r="F9" s="248">
        <v>3.2755552019187602</v>
      </c>
      <c r="G9" s="248">
        <v>7.1631315386598207</v>
      </c>
      <c r="H9" s="248">
        <v>0.21374288252793572</v>
      </c>
      <c r="I9" s="186">
        <v>99.999999999999602</v>
      </c>
      <c r="Q9" s="321">
        <f>'Table 17'!R10</f>
        <v>2014</v>
      </c>
      <c r="R9" s="199" t="s">
        <v>238</v>
      </c>
      <c r="S9" s="305" t="e">
        <f>'Table 17'!Z10</f>
        <v>#REF!</v>
      </c>
      <c r="T9" s="295" t="e">
        <f>$S$9*T23/$S$23</f>
        <v>#REF!</v>
      </c>
      <c r="U9" s="295" t="e">
        <f t="shared" ref="U9:AA9" si="1">$S$9*U23/$S$23</f>
        <v>#REF!</v>
      </c>
      <c r="V9" s="295" t="e">
        <f t="shared" si="1"/>
        <v>#REF!</v>
      </c>
      <c r="W9" s="295" t="e">
        <f t="shared" si="1"/>
        <v>#REF!</v>
      </c>
      <c r="X9" s="295" t="e">
        <f t="shared" si="1"/>
        <v>#REF!</v>
      </c>
      <c r="Y9" s="295" t="e">
        <f t="shared" si="1"/>
        <v>#REF!</v>
      </c>
      <c r="Z9" s="295" t="e">
        <f t="shared" si="1"/>
        <v>#REF!</v>
      </c>
      <c r="AA9" s="295" t="e">
        <f t="shared" si="1"/>
        <v>#REF!</v>
      </c>
      <c r="AB9" s="304" t="e">
        <f t="shared" si="0"/>
        <v>#REF!</v>
      </c>
      <c r="AD9" s="199"/>
    </row>
    <row r="10" spans="1:30">
      <c r="A10" s="185" t="s">
        <v>239</v>
      </c>
      <c r="B10" s="186">
        <v>25520.843417231368</v>
      </c>
      <c r="C10" s="248">
        <v>50.836813388065913</v>
      </c>
      <c r="D10" s="248">
        <v>27.053034730215252</v>
      </c>
      <c r="E10" s="248">
        <v>15.635886901283403</v>
      </c>
      <c r="F10" s="248">
        <v>1.5053039471703391</v>
      </c>
      <c r="G10" s="248">
        <v>4.9690795704685895</v>
      </c>
      <c r="H10" s="248">
        <v>0</v>
      </c>
      <c r="I10" s="186">
        <v>100.00011853720349</v>
      </c>
      <c r="Q10" s="174">
        <v>2011</v>
      </c>
      <c r="R10" s="199" t="s">
        <v>239</v>
      </c>
      <c r="S10" s="305">
        <f>'Table 17'!Z11</f>
        <v>843617</v>
      </c>
      <c r="T10" s="305">
        <v>397167</v>
      </c>
      <c r="U10" s="305">
        <v>31701</v>
      </c>
      <c r="V10" s="305">
        <v>228224</v>
      </c>
      <c r="W10" s="305">
        <v>131907</v>
      </c>
      <c r="X10" s="305">
        <v>12699</v>
      </c>
      <c r="Y10" s="305">
        <v>41920</v>
      </c>
      <c r="Z10" s="295">
        <v>0</v>
      </c>
      <c r="AA10" s="295">
        <v>0</v>
      </c>
      <c r="AB10" s="304">
        <f t="shared" si="0"/>
        <v>-1</v>
      </c>
    </row>
    <row r="11" spans="1:30">
      <c r="A11" s="185" t="s">
        <v>374</v>
      </c>
      <c r="B11" s="186">
        <v>130160.17084675345</v>
      </c>
      <c r="C11" s="248">
        <v>47.575910167816488</v>
      </c>
      <c r="D11" s="248">
        <v>28.092424914060281</v>
      </c>
      <c r="E11" s="248">
        <v>17.963246874419884</v>
      </c>
      <c r="F11" s="248">
        <v>1.5883224840131027</v>
      </c>
      <c r="G11" s="248">
        <v>3.3940199265853361</v>
      </c>
      <c r="H11" s="248">
        <v>1.3860756324065735</v>
      </c>
      <c r="I11" s="186">
        <v>99.99999999930165</v>
      </c>
      <c r="Q11" s="352">
        <v>2018</v>
      </c>
      <c r="R11" s="287" t="s">
        <v>241</v>
      </c>
      <c r="S11" s="389">
        <v>143197447.426</v>
      </c>
      <c r="T11" s="390">
        <v>64494735.743000001</v>
      </c>
      <c r="U11" s="390">
        <v>3632753.2069999999</v>
      </c>
      <c r="V11" s="390">
        <v>40227635.397</v>
      </c>
      <c r="W11" s="390">
        <v>25722910.999000002</v>
      </c>
      <c r="X11" s="390">
        <v>2274437.2540000002</v>
      </c>
      <c r="Y11" s="390">
        <v>4860149.9000000004</v>
      </c>
      <c r="Z11" s="390">
        <v>1780835.291</v>
      </c>
      <c r="AA11" s="391">
        <v>203989.63399999999</v>
      </c>
      <c r="AB11" s="304">
        <f t="shared" si="0"/>
        <v>9.9998712539672852E-4</v>
      </c>
    </row>
    <row r="12" spans="1:30">
      <c r="A12" s="185" t="s">
        <v>243</v>
      </c>
      <c r="B12" s="186">
        <v>16400.205450649006</v>
      </c>
      <c r="C12" s="248">
        <v>48.617186778542248</v>
      </c>
      <c r="D12" s="248">
        <v>31.690229655322639</v>
      </c>
      <c r="E12" s="248">
        <v>10.708085547838028</v>
      </c>
      <c r="F12" s="248">
        <v>3.3220839780031701</v>
      </c>
      <c r="G12" s="248">
        <v>4.1961055273113086</v>
      </c>
      <c r="H12" s="248">
        <v>1.4663085129826279</v>
      </c>
      <c r="I12" s="186">
        <v>100</v>
      </c>
      <c r="Q12" s="352">
        <v>2019</v>
      </c>
      <c r="R12" s="287" t="s">
        <v>242</v>
      </c>
      <c r="S12" s="389">
        <v>170022</v>
      </c>
      <c r="T12" s="390">
        <v>85736</v>
      </c>
      <c r="U12" s="390">
        <v>7214</v>
      </c>
      <c r="V12" s="390">
        <v>45321</v>
      </c>
      <c r="W12" s="390">
        <v>15764</v>
      </c>
      <c r="X12" s="390">
        <v>4595</v>
      </c>
      <c r="Y12" s="390">
        <v>10527</v>
      </c>
      <c r="Z12" s="391">
        <v>0</v>
      </c>
      <c r="AA12" s="391">
        <v>865</v>
      </c>
      <c r="AB12" s="304">
        <f t="shared" si="0"/>
        <v>0</v>
      </c>
    </row>
    <row r="13" spans="1:30">
      <c r="A13" s="185" t="s">
        <v>375</v>
      </c>
      <c r="B13" s="186">
        <v>525443.37274633907</v>
      </c>
      <c r="C13" s="248">
        <v>49.930377053468064</v>
      </c>
      <c r="D13" s="248">
        <v>27.892041257774586</v>
      </c>
      <c r="E13" s="248">
        <v>17.583849481109429</v>
      </c>
      <c r="F13" s="248">
        <v>2.8611561868502937</v>
      </c>
      <c r="G13" s="248">
        <v>1.7252730782463985</v>
      </c>
      <c r="H13" s="248">
        <v>7.3029408544977303E-3</v>
      </c>
      <c r="I13" s="186">
        <v>99.999999998303267</v>
      </c>
      <c r="Q13" s="174">
        <v>2011</v>
      </c>
      <c r="R13" s="199" t="s">
        <v>243</v>
      </c>
      <c r="S13" s="305">
        <f>'Table 17'!Z14</f>
        <v>20759.555488074471</v>
      </c>
      <c r="T13" s="295">
        <v>8105.2725343238244</v>
      </c>
      <c r="U13" s="295">
        <v>1987.4393317084582</v>
      </c>
      <c r="V13" s="295">
        <v>6578.7508095949343</v>
      </c>
      <c r="W13" s="295">
        <v>2222.9509610139185</v>
      </c>
      <c r="X13" s="295">
        <v>689.64986677399986</v>
      </c>
      <c r="Y13" s="295">
        <v>871.09285528035105</v>
      </c>
      <c r="Z13" s="295">
        <v>304.39912937898828</v>
      </c>
      <c r="AA13" s="304">
        <v>0</v>
      </c>
      <c r="AB13" s="304">
        <f t="shared" si="0"/>
        <v>0</v>
      </c>
    </row>
    <row r="14" spans="1:30">
      <c r="A14" s="185" t="s">
        <v>343</v>
      </c>
      <c r="B14" s="186">
        <v>21697.78051919047</v>
      </c>
      <c r="C14" s="248">
        <v>54.669395725259086</v>
      </c>
      <c r="D14" s="248">
        <v>26.655962169601583</v>
      </c>
      <c r="E14" s="248">
        <v>9.2717413040665324</v>
      </c>
      <c r="F14" s="248">
        <v>2.7025914293444377</v>
      </c>
      <c r="G14" s="248">
        <v>6.1915516815470939</v>
      </c>
      <c r="H14" s="248">
        <v>0.50875769018127071</v>
      </c>
      <c r="I14" s="186">
        <v>100.00000000000001</v>
      </c>
      <c r="Q14" s="352">
        <v>2017</v>
      </c>
      <c r="R14" s="287" t="s">
        <v>244</v>
      </c>
      <c r="S14" s="389">
        <v>58936955.478</v>
      </c>
      <c r="T14" s="390">
        <v>24231750.903999999</v>
      </c>
      <c r="U14" s="390">
        <v>5195693.1900000004</v>
      </c>
      <c r="V14" s="390">
        <v>16438719.937999999</v>
      </c>
      <c r="W14" s="390">
        <v>10363385.539999999</v>
      </c>
      <c r="X14" s="390">
        <v>1686278.348</v>
      </c>
      <c r="Y14" s="390">
        <v>1016823.426</v>
      </c>
      <c r="Z14" s="390">
        <v>4304.1310000000003</v>
      </c>
      <c r="AA14" s="390">
        <v>0</v>
      </c>
      <c r="AB14" s="304">
        <f t="shared" si="0"/>
        <v>1.0000094771385193E-3</v>
      </c>
    </row>
    <row r="15" spans="1:30">
      <c r="A15" s="200" t="s">
        <v>373</v>
      </c>
      <c r="B15" s="201">
        <v>130514.4149240446</v>
      </c>
      <c r="C15" s="288">
        <v>45.035890800629993</v>
      </c>
      <c r="D15" s="288">
        <v>34.615298043475164</v>
      </c>
      <c r="E15" s="288">
        <v>15.534112898418535</v>
      </c>
      <c r="F15" s="288">
        <v>1.079336918583649</v>
      </c>
      <c r="G15" s="288">
        <v>3.6419106102677228</v>
      </c>
      <c r="H15" s="288">
        <v>9.3487724395275792E-2</v>
      </c>
      <c r="I15" s="201">
        <v>100.00003699577033</v>
      </c>
      <c r="Q15" s="352">
        <v>2017</v>
      </c>
      <c r="R15" s="287" t="s">
        <v>245</v>
      </c>
      <c r="S15" s="389">
        <v>170289.73699999999</v>
      </c>
      <c r="T15" s="390">
        <v>76691.5</v>
      </c>
      <c r="U15" s="390">
        <v>0</v>
      </c>
      <c r="V15" s="390">
        <v>58946.299999999996</v>
      </c>
      <c r="W15" s="390">
        <v>26453</v>
      </c>
      <c r="X15" s="390">
        <v>1838</v>
      </c>
      <c r="Y15" s="390">
        <v>6201.8</v>
      </c>
      <c r="Z15" s="390">
        <v>159.19999999999999</v>
      </c>
      <c r="AA15" s="390">
        <v>0</v>
      </c>
      <c r="AB15" s="304">
        <f t="shared" si="0"/>
        <v>-6.2999999994644895E-2</v>
      </c>
    </row>
    <row r="16" spans="1:30">
      <c r="A16" s="174" t="s">
        <v>246</v>
      </c>
      <c r="C16" s="248"/>
      <c r="D16" s="248"/>
      <c r="E16" s="248"/>
      <c r="F16" s="248"/>
      <c r="G16" s="248"/>
      <c r="H16" s="248"/>
      <c r="Q16" s="289">
        <v>2011</v>
      </c>
      <c r="R16" s="289" t="s">
        <v>247</v>
      </c>
      <c r="S16" s="289">
        <f>'Table 17'!Z17</f>
        <v>69670.600000000006</v>
      </c>
      <c r="T16" s="289"/>
      <c r="U16" s="289"/>
      <c r="V16" s="289"/>
      <c r="W16" s="289"/>
      <c r="X16" s="289"/>
      <c r="Y16" s="289"/>
      <c r="Z16" s="289"/>
      <c r="AA16" s="289"/>
      <c r="AB16" s="289">
        <f>S16-SUM(T16:AA16)</f>
        <v>69670.600000000006</v>
      </c>
    </row>
    <row r="17" spans="1:30">
      <c r="A17" s="174" t="s">
        <v>701</v>
      </c>
      <c r="Q17" s="289">
        <v>2011</v>
      </c>
      <c r="R17" s="289" t="s">
        <v>250</v>
      </c>
      <c r="S17" s="289">
        <f>'Table 17'!Z18</f>
        <v>129621379.16214603</v>
      </c>
      <c r="T17" s="289"/>
      <c r="U17" s="289"/>
      <c r="V17" s="289"/>
      <c r="W17" s="289"/>
      <c r="X17" s="289"/>
      <c r="Y17" s="289"/>
      <c r="Z17" s="289"/>
      <c r="AA17" s="289"/>
      <c r="AB17" s="289">
        <f>S17-SUM(T17:AA17)</f>
        <v>129621379.16214603</v>
      </c>
    </row>
    <row r="18" spans="1:30">
      <c r="Q18" s="289">
        <v>2011</v>
      </c>
      <c r="R18" s="289" t="s">
        <v>251</v>
      </c>
      <c r="S18" s="289" t="e">
        <f>'Table 17'!#REF!</f>
        <v>#REF!</v>
      </c>
      <c r="T18" s="289"/>
      <c r="U18" s="289"/>
      <c r="V18" s="289"/>
      <c r="W18" s="289"/>
      <c r="X18" s="289"/>
      <c r="Y18" s="289"/>
      <c r="Z18" s="289"/>
      <c r="AA18" s="289"/>
      <c r="AB18" s="289" t="e">
        <f>S18-SUM(T18:AA18)</f>
        <v>#REF!</v>
      </c>
    </row>
    <row r="19" spans="1:30">
      <c r="Q19" s="289">
        <v>2008</v>
      </c>
      <c r="R19" s="289" t="s">
        <v>252</v>
      </c>
      <c r="S19" s="289" t="e">
        <f>'Table 17'!#REF!</f>
        <v>#REF!</v>
      </c>
      <c r="T19" s="289"/>
      <c r="U19" s="289"/>
      <c r="V19" s="289"/>
      <c r="W19" s="289"/>
      <c r="X19" s="289"/>
      <c r="Y19" s="289"/>
      <c r="Z19" s="289"/>
      <c r="AA19" s="289"/>
      <c r="AB19" s="289" t="e">
        <f>S19-SUM(T19:AA19)</f>
        <v>#REF!</v>
      </c>
    </row>
    <row r="20" spans="1:30">
      <c r="A20" s="1" t="s">
        <v>681</v>
      </c>
      <c r="Q20" s="289">
        <v>2010</v>
      </c>
      <c r="R20" s="289" t="s">
        <v>253</v>
      </c>
      <c r="S20" s="289" t="e">
        <f>'Table 17'!#REF!</f>
        <v>#REF!</v>
      </c>
      <c r="T20" s="289"/>
      <c r="U20" s="289"/>
      <c r="V20" s="289"/>
      <c r="W20" s="289"/>
      <c r="X20" s="289"/>
      <c r="Y20" s="289"/>
      <c r="Z20" s="289"/>
      <c r="AA20" s="289"/>
      <c r="AB20" s="289" t="e">
        <f>S20-SUM(T20:AA20)</f>
        <v>#REF!</v>
      </c>
    </row>
    <row r="21" spans="1:30">
      <c r="A21" s="452" t="s">
        <v>679</v>
      </c>
      <c r="AB21" s="304"/>
    </row>
    <row r="22" spans="1:30">
      <c r="Q22" s="296"/>
      <c r="R22" s="295" t="s">
        <v>213</v>
      </c>
      <c r="S22" s="295" t="s">
        <v>328</v>
      </c>
      <c r="T22" s="302" t="s">
        <v>329</v>
      </c>
      <c r="U22" s="302" t="s">
        <v>330</v>
      </c>
      <c r="V22" s="302" t="s">
        <v>319</v>
      </c>
      <c r="W22" s="302" t="s">
        <v>320</v>
      </c>
      <c r="X22" s="302" t="s">
        <v>321</v>
      </c>
      <c r="Y22" s="302" t="s">
        <v>322</v>
      </c>
      <c r="Z22" s="302" t="s">
        <v>331</v>
      </c>
      <c r="AA22" s="302" t="s">
        <v>332</v>
      </c>
      <c r="AB22" s="295" t="s">
        <v>333</v>
      </c>
    </row>
    <row r="23" spans="1:30">
      <c r="B23" s="547"/>
      <c r="C23" s="296"/>
      <c r="D23" s="296"/>
      <c r="E23" s="296"/>
      <c r="F23" s="296"/>
      <c r="G23" s="296"/>
      <c r="H23" s="296"/>
      <c r="I23" s="296"/>
      <c r="Q23" s="354">
        <v>2013</v>
      </c>
      <c r="R23" s="355" t="s">
        <v>238</v>
      </c>
      <c r="S23" s="355">
        <v>37935.12598093319</v>
      </c>
      <c r="T23" s="355">
        <v>22149.342324930993</v>
      </c>
      <c r="U23" s="355">
        <v>25.852356257413994</v>
      </c>
      <c r="V23" s="355">
        <v>7331.0532511568545</v>
      </c>
      <c r="W23" s="355">
        <v>4387.8654510320666</v>
      </c>
      <c r="X23" s="355">
        <v>1242.5859924228923</v>
      </c>
      <c r="Y23" s="355">
        <v>2717.3429733705607</v>
      </c>
      <c r="Z23" s="355">
        <v>74.670550935258092</v>
      </c>
      <c r="AA23" s="355">
        <v>6.4130808269923616</v>
      </c>
      <c r="AB23" s="355">
        <v>1.4551915228366852E-10</v>
      </c>
      <c r="AC23" s="355"/>
    </row>
    <row r="24" spans="1:30">
      <c r="B24" s="547"/>
      <c r="C24" s="306"/>
      <c r="D24" s="306"/>
      <c r="E24" s="306"/>
      <c r="F24" s="306"/>
      <c r="G24" s="306"/>
      <c r="H24" s="306"/>
      <c r="I24" s="306"/>
      <c r="J24" s="296"/>
      <c r="K24" s="296"/>
      <c r="L24" s="296"/>
      <c r="M24" s="296"/>
      <c r="N24" s="296"/>
      <c r="O24" s="296"/>
      <c r="P24" s="296"/>
      <c r="Q24" s="355">
        <v>2011</v>
      </c>
      <c r="R24" s="355" t="s">
        <v>242</v>
      </c>
      <c r="S24" s="355">
        <v>121352</v>
      </c>
      <c r="T24" s="355">
        <v>60905</v>
      </c>
      <c r="U24" s="355">
        <v>4604</v>
      </c>
      <c r="V24" s="355">
        <v>33893</v>
      </c>
      <c r="W24" s="355">
        <v>11472</v>
      </c>
      <c r="X24" s="355">
        <v>3863</v>
      </c>
      <c r="Y24" s="355">
        <v>5540</v>
      </c>
      <c r="Z24" s="355">
        <v>1074</v>
      </c>
      <c r="AA24" s="355"/>
      <c r="AB24" s="355">
        <v>1</v>
      </c>
      <c r="AC24" s="355"/>
    </row>
    <row r="25" spans="1:30">
      <c r="B25" s="547"/>
      <c r="C25" s="307"/>
      <c r="D25" s="307"/>
      <c r="E25" s="307"/>
      <c r="F25" s="307"/>
      <c r="G25" s="307"/>
      <c r="H25" s="307"/>
      <c r="I25" s="307"/>
      <c r="J25" s="306"/>
      <c r="K25" s="306"/>
      <c r="L25" s="306"/>
      <c r="M25" s="306"/>
      <c r="N25" s="306"/>
      <c r="O25" s="306"/>
      <c r="P25" s="306"/>
      <c r="Q25" s="356">
        <v>2019</v>
      </c>
      <c r="R25" s="174" t="s">
        <v>242</v>
      </c>
      <c r="S25" s="357">
        <v>170022</v>
      </c>
      <c r="T25" s="358">
        <v>85736</v>
      </c>
      <c r="U25" s="358">
        <v>7214</v>
      </c>
      <c r="V25" s="358">
        <f>40993+4328</f>
        <v>45321</v>
      </c>
      <c r="W25" s="358">
        <v>15764</v>
      </c>
      <c r="X25" s="358">
        <v>4595</v>
      </c>
      <c r="Y25" s="358">
        <v>10527</v>
      </c>
      <c r="Z25" s="355">
        <v>0</v>
      </c>
      <c r="AA25" s="355">
        <v>865</v>
      </c>
      <c r="AB25" s="359">
        <f>S25-SUM(T25:AA25)</f>
        <v>0</v>
      </c>
      <c r="AC25" s="357" t="s">
        <v>366</v>
      </c>
    </row>
    <row r="26" spans="1:30">
      <c r="B26" s="305"/>
      <c r="J26" s="307"/>
      <c r="K26" s="307"/>
      <c r="L26" s="307"/>
      <c r="M26" s="307"/>
      <c r="N26" s="307"/>
      <c r="O26" s="307"/>
      <c r="P26" s="307"/>
      <c r="AD26" s="199"/>
    </row>
    <row r="28" spans="1:30">
      <c r="R28" s="294" t="s">
        <v>213</v>
      </c>
      <c r="S28" s="294" t="s">
        <v>328</v>
      </c>
      <c r="T28" s="295" t="s">
        <v>329</v>
      </c>
      <c r="U28" s="295" t="s">
        <v>369</v>
      </c>
      <c r="V28" s="295" t="s">
        <v>371</v>
      </c>
      <c r="W28" s="295" t="s">
        <v>320</v>
      </c>
      <c r="X28" s="295" t="s">
        <v>321</v>
      </c>
      <c r="Y28" s="295" t="s">
        <v>322</v>
      </c>
      <c r="Z28" s="295" t="s">
        <v>331</v>
      </c>
      <c r="AA28" s="295" t="s">
        <v>370</v>
      </c>
      <c r="AB28" s="295" t="s">
        <v>332</v>
      </c>
    </row>
    <row r="29" spans="1:30">
      <c r="B29" s="305"/>
      <c r="Q29" s="199">
        <v>2018</v>
      </c>
      <c r="R29" s="185" t="s">
        <v>241</v>
      </c>
      <c r="S29" s="362">
        <v>143197447.426</v>
      </c>
      <c r="T29" s="362">
        <v>64494735.743000001</v>
      </c>
      <c r="U29" s="362">
        <v>3632753.2069999999</v>
      </c>
      <c r="V29" s="368">
        <v>38091431.361000001</v>
      </c>
      <c r="W29" s="370">
        <v>2136204.0359999998</v>
      </c>
      <c r="X29" s="372">
        <v>25722910.999000002</v>
      </c>
      <c r="Y29" s="374">
        <v>2274437.2540000002</v>
      </c>
      <c r="Z29" s="376">
        <v>4860149.9000000004</v>
      </c>
      <c r="AA29" s="378">
        <v>1780835.291</v>
      </c>
      <c r="AB29" s="380">
        <v>203989.63399999999</v>
      </c>
      <c r="AC29" s="367"/>
    </row>
    <row r="30" spans="1:30">
      <c r="B30" s="305"/>
      <c r="Q30" s="199">
        <v>2017</v>
      </c>
      <c r="R30" s="185" t="s">
        <v>243</v>
      </c>
      <c r="S30" s="362">
        <v>26076.243999999999</v>
      </c>
      <c r="AC30" s="367"/>
    </row>
    <row r="31" spans="1:30">
      <c r="Q31" s="199">
        <v>2017</v>
      </c>
      <c r="R31" s="185" t="s">
        <v>244</v>
      </c>
      <c r="S31" s="362">
        <v>58936955.478</v>
      </c>
      <c r="T31" s="362">
        <v>24231750.903999999</v>
      </c>
      <c r="U31" s="362">
        <v>5195693.1900000004</v>
      </c>
      <c r="V31" s="369">
        <v>16101671.108999999</v>
      </c>
      <c r="W31" s="371">
        <v>337048.82900000003</v>
      </c>
      <c r="X31" s="373">
        <v>10363385.539999999</v>
      </c>
      <c r="Y31" s="375">
        <v>1686278.348</v>
      </c>
      <c r="Z31" s="377">
        <v>1016823.426</v>
      </c>
      <c r="AA31" s="379">
        <v>4304.1310000000003</v>
      </c>
      <c r="AC31" s="367"/>
    </row>
    <row r="32" spans="1:30">
      <c r="B32" s="305"/>
      <c r="C32" s="304"/>
      <c r="D32" s="304"/>
      <c r="E32" s="304"/>
      <c r="I32" s="304"/>
      <c r="Q32" s="199">
        <v>2017</v>
      </c>
      <c r="R32" s="185" t="s">
        <v>245</v>
      </c>
      <c r="S32" s="362">
        <v>170289.73699999999</v>
      </c>
      <c r="T32" s="362">
        <v>76691.5</v>
      </c>
      <c r="U32" s="362">
        <v>0</v>
      </c>
      <c r="V32" s="362">
        <v>48757.2</v>
      </c>
      <c r="W32" s="362">
        <v>10189.1</v>
      </c>
      <c r="X32" s="362">
        <v>26453</v>
      </c>
      <c r="Y32" s="362">
        <v>1838</v>
      </c>
      <c r="Z32" s="362">
        <v>6201.8</v>
      </c>
      <c r="AA32" s="362">
        <v>159.19999999999999</v>
      </c>
      <c r="AB32" s="367"/>
    </row>
    <row r="33" spans="2:28">
      <c r="M33" s="304"/>
      <c r="N33" s="304"/>
      <c r="O33" s="304"/>
      <c r="P33" s="304"/>
    </row>
    <row r="34" spans="2:28">
      <c r="B34" s="305"/>
      <c r="Q34" s="305"/>
    </row>
    <row r="35" spans="2:28">
      <c r="B35" s="305"/>
      <c r="C35" s="305"/>
      <c r="D35" s="305"/>
      <c r="E35" s="305"/>
      <c r="Q35" s="304"/>
    </row>
    <row r="36" spans="2:28">
      <c r="B36" s="305"/>
      <c r="M36" s="305"/>
      <c r="N36" s="305"/>
      <c r="O36" s="305"/>
      <c r="P36" s="295" t="s">
        <v>366</v>
      </c>
      <c r="T36" s="302" t="s">
        <v>329</v>
      </c>
      <c r="U36" s="302" t="s">
        <v>330</v>
      </c>
      <c r="V36" s="302" t="s">
        <v>368</v>
      </c>
      <c r="W36" s="302" t="s">
        <v>321</v>
      </c>
      <c r="X36" s="302" t="s">
        <v>322</v>
      </c>
      <c r="Y36" s="302" t="s">
        <v>331</v>
      </c>
      <c r="Z36" s="302" t="s">
        <v>370</v>
      </c>
      <c r="AA36" s="302" t="s">
        <v>332</v>
      </c>
    </row>
    <row r="37" spans="2:28">
      <c r="B37" s="305"/>
      <c r="P37" s="295" t="s">
        <v>372</v>
      </c>
      <c r="R37" s="294" t="s">
        <v>213</v>
      </c>
      <c r="S37" s="294" t="s">
        <v>328</v>
      </c>
      <c r="T37" s="302" t="s">
        <v>329</v>
      </c>
      <c r="U37" s="302" t="s">
        <v>330</v>
      </c>
      <c r="V37" s="302" t="s">
        <v>319</v>
      </c>
      <c r="W37" s="302" t="s">
        <v>320</v>
      </c>
      <c r="X37" s="302" t="s">
        <v>321</v>
      </c>
      <c r="Y37" s="302" t="s">
        <v>322</v>
      </c>
      <c r="Z37" s="302" t="s">
        <v>331</v>
      </c>
      <c r="AA37" s="302" t="s">
        <v>332</v>
      </c>
    </row>
    <row r="38" spans="2:28">
      <c r="B38" s="305"/>
      <c r="Q38" s="199">
        <v>2018</v>
      </c>
      <c r="R38" s="185" t="s">
        <v>241</v>
      </c>
      <c r="S38" s="367">
        <f>S29</f>
        <v>143197447.426</v>
      </c>
      <c r="T38" s="367">
        <f>T29</f>
        <v>64494735.743000001</v>
      </c>
      <c r="U38" s="367">
        <f>U29</f>
        <v>3632753.2069999999</v>
      </c>
      <c r="V38" s="365">
        <f>V29+W29</f>
        <v>40227635.397</v>
      </c>
      <c r="W38" s="367">
        <f>X29</f>
        <v>25722910.999000002</v>
      </c>
      <c r="X38" s="367">
        <f>Y29</f>
        <v>2274437.2540000002</v>
      </c>
      <c r="Y38" s="367">
        <f>Z29</f>
        <v>4860149.9000000004</v>
      </c>
      <c r="Z38" s="367">
        <f>AA29</f>
        <v>1780835.291</v>
      </c>
      <c r="AA38" s="367">
        <f>AB29</f>
        <v>203989.63399999999</v>
      </c>
      <c r="AB38" s="367"/>
    </row>
    <row r="39" spans="2:28">
      <c r="B39" s="305"/>
      <c r="Q39" s="199">
        <v>2017</v>
      </c>
      <c r="R39" s="185" t="s">
        <v>243</v>
      </c>
      <c r="S39" s="367">
        <f t="shared" ref="S39:U41" si="2">S30</f>
        <v>26076.243999999999</v>
      </c>
      <c r="T39" s="367"/>
      <c r="U39" s="367"/>
      <c r="V39" s="365"/>
      <c r="W39" s="367"/>
      <c r="X39" s="367"/>
      <c r="Y39" s="367"/>
      <c r="Z39" s="367"/>
      <c r="AA39" s="367"/>
      <c r="AB39" s="367"/>
    </row>
    <row r="40" spans="2:28">
      <c r="B40" s="305"/>
      <c r="Q40" s="199">
        <v>2017</v>
      </c>
      <c r="R40" s="185" t="s">
        <v>244</v>
      </c>
      <c r="S40" s="367">
        <f t="shared" si="2"/>
        <v>58936955.478</v>
      </c>
      <c r="T40" s="367">
        <f t="shared" si="2"/>
        <v>24231750.903999999</v>
      </c>
      <c r="U40" s="367">
        <f t="shared" si="2"/>
        <v>5195693.1900000004</v>
      </c>
      <c r="V40" s="365">
        <f>V31+W31</f>
        <v>16438719.937999999</v>
      </c>
      <c r="W40" s="367">
        <f t="shared" ref="W40:AA41" si="3">X31</f>
        <v>10363385.539999999</v>
      </c>
      <c r="X40" s="367">
        <f t="shared" si="3"/>
        <v>1686278.348</v>
      </c>
      <c r="Y40" s="367">
        <f t="shared" si="3"/>
        <v>1016823.426</v>
      </c>
      <c r="Z40" s="367">
        <f t="shared" si="3"/>
        <v>4304.1310000000003</v>
      </c>
      <c r="AA40" s="367">
        <f t="shared" si="3"/>
        <v>0</v>
      </c>
      <c r="AB40" s="367"/>
    </row>
    <row r="41" spans="2:28">
      <c r="Q41" s="199">
        <v>2017</v>
      </c>
      <c r="R41" s="185" t="s">
        <v>245</v>
      </c>
      <c r="S41" s="367">
        <f t="shared" si="2"/>
        <v>170289.73699999999</v>
      </c>
      <c r="T41" s="367">
        <f t="shared" si="2"/>
        <v>76691.5</v>
      </c>
      <c r="U41" s="367">
        <f t="shared" si="2"/>
        <v>0</v>
      </c>
      <c r="V41" s="365">
        <f>V32+W32</f>
        <v>58946.299999999996</v>
      </c>
      <c r="W41" s="367">
        <f t="shared" si="3"/>
        <v>26453</v>
      </c>
      <c r="X41" s="367">
        <f t="shared" si="3"/>
        <v>1838</v>
      </c>
      <c r="Y41" s="367">
        <f t="shared" si="3"/>
        <v>6201.8</v>
      </c>
      <c r="Z41" s="367">
        <f t="shared" si="3"/>
        <v>159.19999999999999</v>
      </c>
      <c r="AA41" s="367">
        <f t="shared" si="3"/>
        <v>0</v>
      </c>
      <c r="AB41" s="367"/>
    </row>
  </sheetData>
  <mergeCells count="3">
    <mergeCell ref="B3:B4"/>
    <mergeCell ref="I3:I4"/>
    <mergeCell ref="B23:B25"/>
  </mergeCells>
  <hyperlinks>
    <hyperlink ref="A21" location="Contents!A1" display="Link to Contents" xr:uid="{00000000-0004-0000-1400-000000000000}"/>
  </hyperlinks>
  <pageMargins left="0.7" right="0.7" top="0.75" bottom="0.75" header="0.3" footer="0.3"/>
  <pageSetup paperSize="9" orientation="portrait" horizontalDpi="4294967292" verticalDpi="4294967292"/>
  <legacy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M40"/>
  <sheetViews>
    <sheetView zoomScale="120" zoomScaleNormal="120" workbookViewId="0"/>
  </sheetViews>
  <sheetFormatPr defaultRowHeight="15.75"/>
  <cols>
    <col min="1" max="1" width="9.140625" style="422"/>
    <col min="2" max="5" width="14.140625" style="422" customWidth="1"/>
    <col min="6" max="6" width="4.42578125" style="422" customWidth="1"/>
    <col min="7" max="10" width="14.140625" style="422" customWidth="1"/>
    <col min="11" max="16384" width="9.140625" style="422"/>
  </cols>
  <sheetData>
    <row r="1" spans="1:13">
      <c r="A1" s="517" t="s">
        <v>746</v>
      </c>
    </row>
    <row r="2" spans="1:13">
      <c r="A2" s="493"/>
    </row>
    <row r="3" spans="1:13" ht="15.75" customHeight="1">
      <c r="A3" s="548" t="s">
        <v>0</v>
      </c>
      <c r="B3" s="550" t="s">
        <v>738</v>
      </c>
      <c r="C3" s="550"/>
      <c r="D3" s="550"/>
      <c r="E3" s="550"/>
      <c r="F3" s="494"/>
      <c r="G3" s="550" t="s">
        <v>100</v>
      </c>
      <c r="H3" s="550"/>
      <c r="I3" s="550"/>
      <c r="J3" s="550"/>
    </row>
    <row r="4" spans="1:13" ht="48" customHeight="1">
      <c r="A4" s="549"/>
      <c r="B4" s="495" t="s">
        <v>739</v>
      </c>
      <c r="C4" s="495" t="s">
        <v>740</v>
      </c>
      <c r="D4" s="495" t="s">
        <v>741</v>
      </c>
      <c r="E4" s="495" t="s">
        <v>742</v>
      </c>
      <c r="F4" s="496"/>
      <c r="G4" s="495" t="s">
        <v>739</v>
      </c>
      <c r="H4" s="495" t="s">
        <v>740</v>
      </c>
      <c r="I4" s="495" t="s">
        <v>741</v>
      </c>
      <c r="J4" s="495" t="s">
        <v>742</v>
      </c>
    </row>
    <row r="5" spans="1:13">
      <c r="A5" s="497">
        <v>1990</v>
      </c>
      <c r="B5" s="498">
        <v>3341.5462008141703</v>
      </c>
      <c r="C5" s="498">
        <v>4989.0190109376963</v>
      </c>
      <c r="D5" s="498">
        <v>2094.62867284394</v>
      </c>
      <c r="E5" s="498">
        <v>5934.2647800006471</v>
      </c>
      <c r="F5" s="499"/>
      <c r="G5" s="500">
        <v>33.380538999999999</v>
      </c>
      <c r="H5" s="500">
        <v>49.838049388666697</v>
      </c>
      <c r="I5" s="500">
        <v>20.924396000000002</v>
      </c>
      <c r="J5" s="500">
        <v>59.280628224254002</v>
      </c>
      <c r="L5" s="501"/>
      <c r="M5" s="501"/>
    </row>
    <row r="6" spans="1:13">
      <c r="A6" s="497">
        <v>1991</v>
      </c>
      <c r="B6" s="502">
        <v>3885.5720847711982</v>
      </c>
      <c r="C6" s="502">
        <v>5902.8852693967965</v>
      </c>
      <c r="D6" s="502">
        <v>2457.9768432299229</v>
      </c>
      <c r="E6" s="502">
        <v>6899.6764307028971</v>
      </c>
      <c r="F6" s="499"/>
      <c r="G6" s="500">
        <v>33.674157000000001</v>
      </c>
      <c r="H6" s="500">
        <v>51.157121568401713</v>
      </c>
      <c r="I6" s="500">
        <v>21.301959</v>
      </c>
      <c r="J6" s="500">
        <v>59.79577271780505</v>
      </c>
      <c r="L6" s="501"/>
      <c r="M6" s="501"/>
    </row>
    <row r="7" spans="1:13">
      <c r="A7" s="497">
        <v>1992</v>
      </c>
      <c r="B7" s="502">
        <v>4361.8630425208266</v>
      </c>
      <c r="C7" s="502">
        <v>6729.4016134400881</v>
      </c>
      <c r="D7" s="502">
        <v>2740.3721242918423</v>
      </c>
      <c r="E7" s="502">
        <v>7776.6491557501158</v>
      </c>
      <c r="F7" s="499"/>
      <c r="G7" s="500">
        <v>33.260047999999998</v>
      </c>
      <c r="H7" s="500">
        <v>51.312986447912039</v>
      </c>
      <c r="I7" s="500">
        <v>20.895866000000002</v>
      </c>
      <c r="J7" s="500">
        <v>59.298451134526069</v>
      </c>
      <c r="L7" s="501"/>
      <c r="M7" s="501"/>
    </row>
    <row r="8" spans="1:13">
      <c r="A8" s="497">
        <v>1993</v>
      </c>
      <c r="B8" s="502">
        <v>4921.1715055180202</v>
      </c>
      <c r="C8" s="502">
        <v>8097.8452027373123</v>
      </c>
      <c r="D8" s="502">
        <v>3148.8237676491267</v>
      </c>
      <c r="E8" s="502">
        <v>9141.2758735417028</v>
      </c>
      <c r="F8" s="499"/>
      <c r="G8" s="500">
        <v>31.577476999999998</v>
      </c>
      <c r="H8" s="500">
        <v>51.961107196555545</v>
      </c>
      <c r="I8" s="500">
        <v>20.204927000000001</v>
      </c>
      <c r="J8" s="500">
        <v>58.656445472409338</v>
      </c>
      <c r="L8" s="501"/>
      <c r="M8" s="501"/>
    </row>
    <row r="9" spans="1:13">
      <c r="A9" s="497">
        <v>1994</v>
      </c>
      <c r="B9" s="502">
        <v>5563.5303387242702</v>
      </c>
      <c r="C9" s="502">
        <v>9009.3249598394814</v>
      </c>
      <c r="D9" s="502">
        <v>3669.8376021649174</v>
      </c>
      <c r="E9" s="502">
        <v>10080.392835402989</v>
      </c>
      <c r="F9" s="499"/>
      <c r="G9" s="500">
        <v>31.253193</v>
      </c>
      <c r="H9" s="500">
        <v>50.609982199939559</v>
      </c>
      <c r="I9" s="500">
        <v>20.615352999999999</v>
      </c>
      <c r="J9" s="500">
        <v>56.626717788775622</v>
      </c>
      <c r="L9" s="501"/>
      <c r="M9" s="501"/>
    </row>
    <row r="10" spans="1:13">
      <c r="A10" s="497">
        <v>1995</v>
      </c>
      <c r="B10" s="502">
        <v>6320.7329836161653</v>
      </c>
      <c r="C10" s="502">
        <v>10434.592047094708</v>
      </c>
      <c r="D10" s="502">
        <v>4133.2601878023788</v>
      </c>
      <c r="E10" s="502">
        <v>11537.097232391816</v>
      </c>
      <c r="F10" s="499"/>
      <c r="G10" s="500">
        <v>30.959455999999999</v>
      </c>
      <c r="H10" s="500">
        <v>51.109467035217691</v>
      </c>
      <c r="I10" s="500">
        <v>20.245038999999998</v>
      </c>
      <c r="J10" s="500">
        <v>56.509625677718255</v>
      </c>
      <c r="L10" s="501"/>
      <c r="M10" s="501"/>
    </row>
    <row r="11" spans="1:13">
      <c r="A11" s="497">
        <v>1996</v>
      </c>
      <c r="B11" s="502">
        <v>7173.0930421277371</v>
      </c>
      <c r="C11" s="502">
        <v>11898.007752143332</v>
      </c>
      <c r="D11" s="502">
        <v>4736.7178988953801</v>
      </c>
      <c r="E11" s="502">
        <v>13145.322999716183</v>
      </c>
      <c r="F11" s="499"/>
      <c r="G11" s="500">
        <v>30.607286999999999</v>
      </c>
      <c r="H11" s="500">
        <v>50.768300326541528</v>
      </c>
      <c r="I11" s="500">
        <v>20.211376999999999</v>
      </c>
      <c r="J11" s="500">
        <v>56.09054220180446</v>
      </c>
      <c r="L11" s="501"/>
      <c r="M11" s="501"/>
    </row>
    <row r="12" spans="1:13">
      <c r="A12" s="497">
        <v>1997</v>
      </c>
      <c r="B12" s="502">
        <v>7856.2832595079217</v>
      </c>
      <c r="C12" s="502">
        <v>13422.319053403457</v>
      </c>
      <c r="D12" s="502">
        <v>5137.4172144187787</v>
      </c>
      <c r="E12" s="502">
        <v>14740.774434157849</v>
      </c>
      <c r="F12" s="499"/>
      <c r="G12" s="500">
        <v>29.579660000000001</v>
      </c>
      <c r="H12" s="500">
        <v>50.536318376856677</v>
      </c>
      <c r="I12" s="500">
        <v>19.342867999999999</v>
      </c>
      <c r="J12" s="500">
        <v>55.500429319413072</v>
      </c>
      <c r="L12" s="501"/>
      <c r="M12" s="501"/>
    </row>
    <row r="13" spans="1:13">
      <c r="A13" s="497">
        <v>1998</v>
      </c>
      <c r="B13" s="502">
        <v>9141.5242486723437</v>
      </c>
      <c r="C13" s="502">
        <v>15766.498054286691</v>
      </c>
      <c r="D13" s="502">
        <v>5720.656419913149</v>
      </c>
      <c r="E13" s="502">
        <v>17337.762918575208</v>
      </c>
      <c r="F13" s="499"/>
      <c r="G13" s="500">
        <v>29.170390999999999</v>
      </c>
      <c r="H13" s="500">
        <v>50.3105287169452</v>
      </c>
      <c r="I13" s="500">
        <v>18.254481999999999</v>
      </c>
      <c r="J13" s="500">
        <v>55.324398366650925</v>
      </c>
      <c r="L13" s="501"/>
      <c r="M13" s="501"/>
    </row>
    <row r="14" spans="1:13">
      <c r="A14" s="497">
        <v>1999</v>
      </c>
      <c r="B14" s="502">
        <v>10155.531758288433</v>
      </c>
      <c r="C14" s="502">
        <v>17217.321655426775</v>
      </c>
      <c r="D14" s="502">
        <v>6204.9882034214324</v>
      </c>
      <c r="E14" s="502">
        <v>19013.24808107804</v>
      </c>
      <c r="F14" s="499"/>
      <c r="G14" s="500">
        <v>29.480530999999999</v>
      </c>
      <c r="H14" s="500">
        <v>49.980227761152669</v>
      </c>
      <c r="I14" s="500">
        <v>18.012484000000001</v>
      </c>
      <c r="J14" s="500">
        <v>55.193629333872238</v>
      </c>
      <c r="L14" s="501"/>
      <c r="M14" s="501"/>
    </row>
    <row r="15" spans="1:13">
      <c r="A15" s="497">
        <v>2000</v>
      </c>
      <c r="B15" s="502">
        <v>11579.62235781386</v>
      </c>
      <c r="C15" s="502">
        <v>19993.916318536962</v>
      </c>
      <c r="D15" s="502">
        <v>6894.8041066825435</v>
      </c>
      <c r="E15" s="502">
        <v>22390.18692187644</v>
      </c>
      <c r="F15" s="499"/>
      <c r="G15" s="500">
        <v>28.196781999999999</v>
      </c>
      <c r="H15" s="500">
        <v>48.685880060221855</v>
      </c>
      <c r="I15" s="500">
        <v>16.789086999999999</v>
      </c>
      <c r="J15" s="500">
        <v>54.520882134210936</v>
      </c>
      <c r="L15" s="501"/>
      <c r="M15" s="501"/>
    </row>
    <row r="16" spans="1:13">
      <c r="A16" s="497">
        <v>2001</v>
      </c>
      <c r="B16" s="502">
        <v>13131.812539234394</v>
      </c>
      <c r="C16" s="502">
        <v>22970.066667612289</v>
      </c>
      <c r="D16" s="502">
        <v>7763.0004693789488</v>
      </c>
      <c r="E16" s="502">
        <v>25691.915222670999</v>
      </c>
      <c r="F16" s="499"/>
      <c r="G16" s="500">
        <v>27.981722000000001</v>
      </c>
      <c r="H16" s="500">
        <v>48.945415239542363</v>
      </c>
      <c r="I16" s="500">
        <v>16.541671000000001</v>
      </c>
      <c r="J16" s="500">
        <v>54.745224603361258</v>
      </c>
      <c r="L16" s="501"/>
      <c r="M16" s="501"/>
    </row>
    <row r="17" spans="1:13">
      <c r="A17" s="497">
        <v>2002</v>
      </c>
      <c r="B17" s="502">
        <v>15285.235009371079</v>
      </c>
      <c r="C17" s="502">
        <v>27006.219658087201</v>
      </c>
      <c r="D17" s="502">
        <v>8775.3463514243704</v>
      </c>
      <c r="E17" s="502">
        <v>30039.594991070568</v>
      </c>
      <c r="F17" s="499"/>
      <c r="G17" s="500">
        <v>27.116969000000001</v>
      </c>
      <c r="H17" s="500">
        <v>47.910734011245658</v>
      </c>
      <c r="I17" s="500">
        <v>15.568016999999999</v>
      </c>
      <c r="J17" s="500">
        <v>53.292132836222265</v>
      </c>
      <c r="L17" s="501"/>
      <c r="M17" s="501"/>
    </row>
    <row r="18" spans="1:13">
      <c r="A18" s="497">
        <v>2003</v>
      </c>
      <c r="B18" s="502">
        <v>18207.679877443832</v>
      </c>
      <c r="C18" s="502">
        <v>31056.646678140303</v>
      </c>
      <c r="D18" s="502">
        <v>10533.042744212295</v>
      </c>
      <c r="E18" s="502">
        <v>34548.574102821614</v>
      </c>
      <c r="F18" s="499"/>
      <c r="G18" s="500">
        <v>28.775421999999999</v>
      </c>
      <c r="H18" s="500">
        <v>49.081933231385534</v>
      </c>
      <c r="I18" s="500">
        <v>16.646424</v>
      </c>
      <c r="J18" s="500">
        <v>54.600576325198183</v>
      </c>
      <c r="L18" s="501"/>
      <c r="M18" s="501"/>
    </row>
    <row r="19" spans="1:13">
      <c r="A19" s="497">
        <v>2004</v>
      </c>
      <c r="B19" s="502">
        <v>20778.004194079884</v>
      </c>
      <c r="C19" s="502">
        <v>35621.968676239267</v>
      </c>
      <c r="D19" s="502">
        <v>12163.716321431224</v>
      </c>
      <c r="E19" s="502">
        <v>40897.846668599122</v>
      </c>
      <c r="F19" s="499"/>
      <c r="G19" s="500">
        <v>27.094904</v>
      </c>
      <c r="H19" s="500">
        <v>46.451710514281331</v>
      </c>
      <c r="I19" s="500">
        <v>15.861713</v>
      </c>
      <c r="J19" s="500">
        <v>53.331553664924975</v>
      </c>
      <c r="L19" s="501"/>
      <c r="M19" s="501"/>
    </row>
    <row r="20" spans="1:13">
      <c r="A20" s="497">
        <v>2005</v>
      </c>
      <c r="B20" s="502">
        <v>23936.074173316596</v>
      </c>
      <c r="C20" s="502">
        <v>40075.749053955653</v>
      </c>
      <c r="D20" s="502">
        <v>13523.117063179248</v>
      </c>
      <c r="E20" s="502">
        <v>43426.958814114856</v>
      </c>
      <c r="F20" s="499"/>
      <c r="G20" s="500">
        <v>27.003761999999998</v>
      </c>
      <c r="H20" s="500">
        <v>45.211925113639545</v>
      </c>
      <c r="I20" s="500">
        <v>15.256263000000001</v>
      </c>
      <c r="J20" s="500">
        <v>48.992631608044221</v>
      </c>
      <c r="L20" s="501"/>
      <c r="M20" s="501"/>
    </row>
    <row r="21" spans="1:13">
      <c r="A21" s="497">
        <v>2006</v>
      </c>
      <c r="B21" s="502">
        <v>23852.585742086965</v>
      </c>
      <c r="C21" s="502">
        <v>46846.400000602509</v>
      </c>
      <c r="D21" s="502">
        <v>11358.164614091022</v>
      </c>
      <c r="E21" s="502">
        <v>49695.405535660539</v>
      </c>
      <c r="F21" s="499"/>
      <c r="G21" s="500">
        <v>22.531796</v>
      </c>
      <c r="H21" s="500">
        <v>44.252372915484699</v>
      </c>
      <c r="I21" s="500">
        <v>10.729229</v>
      </c>
      <c r="J21" s="500">
        <v>46.943620383245189</v>
      </c>
      <c r="L21" s="501"/>
      <c r="M21" s="501"/>
    </row>
    <row r="22" spans="1:13">
      <c r="A22" s="497">
        <v>2007</v>
      </c>
      <c r="B22" s="502">
        <v>28978.200010777207</v>
      </c>
      <c r="C22" s="502">
        <v>52191.995166094566</v>
      </c>
      <c r="D22" s="502">
        <v>13990.331752324735</v>
      </c>
      <c r="E22" s="502">
        <v>55632.169367464965</v>
      </c>
      <c r="F22" s="499"/>
      <c r="G22" s="500">
        <v>24.168664</v>
      </c>
      <c r="H22" s="500">
        <v>43.52964551030071</v>
      </c>
      <c r="I22" s="500">
        <v>11.668345</v>
      </c>
      <c r="J22" s="500">
        <v>46.398851084878693</v>
      </c>
      <c r="L22" s="501"/>
      <c r="M22" s="501"/>
    </row>
    <row r="23" spans="1:13">
      <c r="A23" s="497">
        <v>2008</v>
      </c>
      <c r="B23" s="502">
        <v>34567.131167092622</v>
      </c>
      <c r="C23" s="502">
        <v>60970.14057040053</v>
      </c>
      <c r="D23" s="502">
        <v>16928.554772266853</v>
      </c>
      <c r="E23" s="502">
        <v>65746.931984602197</v>
      </c>
      <c r="F23" s="499"/>
      <c r="G23" s="500">
        <v>24.831429</v>
      </c>
      <c r="H23" s="500">
        <v>43.798129835284492</v>
      </c>
      <c r="I23" s="500">
        <v>12.160691</v>
      </c>
      <c r="J23" s="500">
        <v>47.229555916943248</v>
      </c>
      <c r="L23" s="501"/>
      <c r="M23" s="501"/>
    </row>
    <row r="24" spans="1:13">
      <c r="A24" s="497">
        <v>2009</v>
      </c>
      <c r="B24" s="502">
        <v>37791.397022185753</v>
      </c>
      <c r="C24" s="502">
        <v>67846.901030128414</v>
      </c>
      <c r="D24" s="502">
        <v>17270.443481301394</v>
      </c>
      <c r="E24" s="502">
        <v>72846.195627931898</v>
      </c>
      <c r="F24" s="499"/>
      <c r="G24" s="500">
        <v>24.324705999999999</v>
      </c>
      <c r="H24" s="500">
        <v>43.67014890909347</v>
      </c>
      <c r="I24" s="500">
        <v>11.116246</v>
      </c>
      <c r="J24" s="500">
        <v>46.887981060775573</v>
      </c>
      <c r="L24" s="501"/>
      <c r="M24" s="501"/>
    </row>
    <row r="25" spans="1:13">
      <c r="A25" s="497">
        <v>2010</v>
      </c>
      <c r="B25" s="502">
        <v>40976.456653776069</v>
      </c>
      <c r="C25" s="502">
        <v>76769.924824038579</v>
      </c>
      <c r="D25" s="502">
        <v>18833.179223154013</v>
      </c>
      <c r="E25" s="502">
        <v>81316.218942087318</v>
      </c>
      <c r="F25" s="499"/>
      <c r="G25" s="500">
        <v>23.605104000000001</v>
      </c>
      <c r="H25" s="500">
        <v>44.22446957123573</v>
      </c>
      <c r="I25" s="500">
        <v>10.849136</v>
      </c>
      <c r="J25" s="500">
        <v>46.843430659793448</v>
      </c>
      <c r="L25" s="501"/>
      <c r="M25" s="501"/>
    </row>
    <row r="26" spans="1:13">
      <c r="A26" s="497">
        <v>2011</v>
      </c>
      <c r="B26" s="502">
        <v>47708.816051185233</v>
      </c>
      <c r="C26" s="502">
        <v>87168.637747508212</v>
      </c>
      <c r="D26" s="502">
        <v>22847.961557920706</v>
      </c>
      <c r="E26" s="502">
        <v>92930.385090931086</v>
      </c>
      <c r="F26" s="499"/>
      <c r="G26" s="500">
        <v>23.968519000000001</v>
      </c>
      <c r="H26" s="500">
        <v>43.792809910511231</v>
      </c>
      <c r="I26" s="500">
        <v>11.478629</v>
      </c>
      <c r="J26" s="500">
        <v>46.687464601499663</v>
      </c>
      <c r="L26" s="501"/>
      <c r="M26" s="501"/>
    </row>
    <row r="27" spans="1:13">
      <c r="A27" s="497">
        <v>2012</v>
      </c>
      <c r="B27" s="502">
        <v>54785.204051463566</v>
      </c>
      <c r="C27" s="502">
        <v>100331.73667424914</v>
      </c>
      <c r="D27" s="502">
        <v>26260.579278406629</v>
      </c>
      <c r="E27" s="502">
        <v>108226.83653913498</v>
      </c>
      <c r="F27" s="499"/>
      <c r="G27" s="500">
        <v>24.000585000000001</v>
      </c>
      <c r="H27" s="500">
        <v>43.953845390000644</v>
      </c>
      <c r="I27" s="500">
        <v>11.50437</v>
      </c>
      <c r="J27" s="500">
        <v>47.412571514977977</v>
      </c>
      <c r="L27" s="501"/>
      <c r="M27" s="501"/>
    </row>
    <row r="28" spans="1:13">
      <c r="A28" s="497">
        <v>2013</v>
      </c>
      <c r="B28" s="502">
        <v>61145.880985862619</v>
      </c>
      <c r="C28" s="502">
        <v>110934.15161329243</v>
      </c>
      <c r="D28" s="502">
        <v>28791.955907713062</v>
      </c>
      <c r="E28" s="502">
        <v>120291.05240536071</v>
      </c>
      <c r="F28" s="499"/>
      <c r="G28" s="500">
        <v>23.414300999999998</v>
      </c>
      <c r="H28" s="500">
        <v>42.479487135917239</v>
      </c>
      <c r="I28" s="500">
        <v>11.025167</v>
      </c>
      <c r="J28" s="500">
        <v>46.062480659987514</v>
      </c>
      <c r="L28" s="501"/>
      <c r="M28" s="501"/>
    </row>
    <row r="29" spans="1:13">
      <c r="A29" s="497">
        <v>2014</v>
      </c>
      <c r="B29" s="502">
        <v>66458.300351518832</v>
      </c>
      <c r="C29" s="502">
        <v>119154.9628242763</v>
      </c>
      <c r="D29" s="502">
        <v>30087.131125373133</v>
      </c>
      <c r="E29" s="502">
        <v>130337.31993889563</v>
      </c>
      <c r="F29" s="499"/>
      <c r="G29" s="500">
        <v>23.025005</v>
      </c>
      <c r="H29" s="500">
        <v>41.282181852844573</v>
      </c>
      <c r="I29" s="500">
        <v>10.423925000000001</v>
      </c>
      <c r="J29" s="500">
        <v>45.156398159131122</v>
      </c>
      <c r="L29" s="501"/>
      <c r="M29" s="501"/>
    </row>
    <row r="30" spans="1:13">
      <c r="A30" s="497">
        <v>2015</v>
      </c>
      <c r="B30" s="502">
        <v>71682.770290256944</v>
      </c>
      <c r="C30" s="502">
        <v>126939.29644898408</v>
      </c>
      <c r="D30" s="502">
        <v>30437.156670730034</v>
      </c>
      <c r="E30" s="502">
        <v>139870.50719467321</v>
      </c>
      <c r="F30" s="499"/>
      <c r="G30" s="500">
        <v>22.501621</v>
      </c>
      <c r="H30" s="500">
        <v>39.846951999517806</v>
      </c>
      <c r="I30" s="500">
        <v>9.5543929999999992</v>
      </c>
      <c r="J30" s="500">
        <v>43.906131058270155</v>
      </c>
      <c r="L30" s="501"/>
      <c r="M30" s="501"/>
    </row>
    <row r="31" spans="1:13">
      <c r="A31" s="497">
        <v>2016</v>
      </c>
      <c r="B31" s="502">
        <v>76954.956464903342</v>
      </c>
      <c r="C31" s="502">
        <v>137066.2605526541</v>
      </c>
      <c r="D31" s="502">
        <v>32700.77073022797</v>
      </c>
      <c r="E31" s="502">
        <v>152056.09049304316</v>
      </c>
      <c r="F31" s="499"/>
      <c r="G31" s="500">
        <v>22.073288000000002</v>
      </c>
      <c r="H31" s="500">
        <v>39.315246246696766</v>
      </c>
      <c r="I31" s="500">
        <v>9.3796887000000009</v>
      </c>
      <c r="J31" s="500">
        <v>43.614837210401248</v>
      </c>
      <c r="L31" s="501"/>
      <c r="M31" s="501"/>
    </row>
    <row r="32" spans="1:13">
      <c r="A32" s="497">
        <v>2017</v>
      </c>
      <c r="B32" s="502">
        <v>80246.360090656934</v>
      </c>
      <c r="C32" s="502">
        <v>141123.81688706405</v>
      </c>
      <c r="D32" s="502">
        <v>33818.731385698768</v>
      </c>
      <c r="E32" s="502">
        <v>160870.07235912315</v>
      </c>
      <c r="F32" s="499"/>
      <c r="G32" s="500">
        <v>21.482627999999998</v>
      </c>
      <c r="H32" s="500">
        <v>37.780037130694687</v>
      </c>
      <c r="I32" s="500">
        <v>9.0535598999999998</v>
      </c>
      <c r="J32" s="500">
        <v>43.066276416038811</v>
      </c>
      <c r="L32" s="501"/>
      <c r="M32" s="501"/>
    </row>
    <row r="33" spans="1:13">
      <c r="A33" s="497">
        <v>2018</v>
      </c>
      <c r="B33" s="502">
        <v>89083.666247858491</v>
      </c>
      <c r="C33" s="502">
        <v>156379.49827130864</v>
      </c>
      <c r="D33" s="502">
        <v>37211.76328345159</v>
      </c>
      <c r="E33" s="502">
        <v>182959.35983789651</v>
      </c>
      <c r="F33" s="499"/>
      <c r="G33" s="500">
        <v>21.049063</v>
      </c>
      <c r="H33" s="500">
        <v>36.950005606418109</v>
      </c>
      <c r="I33" s="500">
        <v>8.7925518999999994</v>
      </c>
      <c r="J33" s="500">
        <v>43.230407096127138</v>
      </c>
      <c r="L33" s="501"/>
      <c r="M33" s="501"/>
    </row>
    <row r="34" spans="1:13">
      <c r="A34" s="503" t="s">
        <v>350</v>
      </c>
      <c r="B34" s="504">
        <v>100654.26495769729</v>
      </c>
      <c r="C34" s="504">
        <v>180980.06558853443</v>
      </c>
      <c r="D34" s="504">
        <v>40723.525462382619</v>
      </c>
      <c r="E34" s="504">
        <v>209489.65052261332</v>
      </c>
      <c r="F34" s="505"/>
      <c r="G34" s="506">
        <v>20.587166</v>
      </c>
      <c r="H34" s="506">
        <v>37.01648077718729</v>
      </c>
      <c r="I34" s="506">
        <v>8.3293239999999997</v>
      </c>
      <c r="J34" s="506">
        <v>42.847645113614263</v>
      </c>
      <c r="L34" s="501"/>
      <c r="M34" s="501"/>
    </row>
    <row r="35" spans="1:13">
      <c r="A35" s="478" t="s">
        <v>186</v>
      </c>
    </row>
    <row r="36" spans="1:13">
      <c r="A36" s="507" t="s">
        <v>48</v>
      </c>
    </row>
    <row r="39" spans="1:13">
      <c r="A39" s="1" t="s">
        <v>681</v>
      </c>
    </row>
    <row r="40" spans="1:13">
      <c r="A40" s="452" t="s">
        <v>679</v>
      </c>
    </row>
  </sheetData>
  <mergeCells count="3">
    <mergeCell ref="A3:A4"/>
    <mergeCell ref="B3:E3"/>
    <mergeCell ref="G3:J3"/>
  </mergeCells>
  <hyperlinks>
    <hyperlink ref="A40" location="Contents!A1" display="Link to Contents" xr:uid="{00000000-0004-0000-1500-000000000000}"/>
  </hyperlink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Z40"/>
  <sheetViews>
    <sheetView showGridLines="0" zoomScale="120" zoomScaleNormal="120" workbookViewId="0"/>
  </sheetViews>
  <sheetFormatPr defaultRowHeight="15.75"/>
  <cols>
    <col min="1" max="3" width="9.140625" style="422"/>
    <col min="4" max="4" width="4.42578125" style="422" customWidth="1"/>
    <col min="5" max="6" width="9.140625" style="422"/>
    <col min="7" max="7" width="4.42578125" style="422" customWidth="1"/>
    <col min="8" max="9" width="9.140625" style="422"/>
    <col min="10" max="10" width="4.42578125" style="422" customWidth="1"/>
    <col min="11" max="16384" width="9.140625" style="422"/>
  </cols>
  <sheetData>
    <row r="1" spans="1:26">
      <c r="A1" s="448" t="s">
        <v>747</v>
      </c>
    </row>
    <row r="2" spans="1:26">
      <c r="A2" s="508"/>
    </row>
    <row r="3" spans="1:26" ht="39" customHeight="1">
      <c r="A3" s="548" t="s">
        <v>0</v>
      </c>
      <c r="B3" s="551" t="s">
        <v>739</v>
      </c>
      <c r="C3" s="551"/>
      <c r="D3" s="509"/>
      <c r="E3" s="551" t="s">
        <v>740</v>
      </c>
      <c r="F3" s="551"/>
      <c r="G3" s="509"/>
      <c r="H3" s="552" t="s">
        <v>741</v>
      </c>
      <c r="I3" s="552"/>
      <c r="J3" s="509"/>
      <c r="K3" s="552" t="s">
        <v>742</v>
      </c>
      <c r="L3" s="552"/>
    </row>
    <row r="4" spans="1:26" ht="34.5">
      <c r="A4" s="549"/>
      <c r="B4" s="510" t="s">
        <v>69</v>
      </c>
      <c r="C4" s="510" t="s">
        <v>743</v>
      </c>
      <c r="D4" s="510"/>
      <c r="E4" s="510" t="s">
        <v>69</v>
      </c>
      <c r="F4" s="510" t="s">
        <v>743</v>
      </c>
      <c r="G4" s="510"/>
      <c r="H4" s="511" t="s">
        <v>69</v>
      </c>
      <c r="I4" s="511" t="s">
        <v>743</v>
      </c>
      <c r="J4" s="510"/>
      <c r="K4" s="511" t="s">
        <v>69</v>
      </c>
      <c r="L4" s="511" t="s">
        <v>743</v>
      </c>
      <c r="R4" s="512"/>
      <c r="S4" s="512"/>
      <c r="T4" s="512"/>
      <c r="U4" s="512"/>
      <c r="V4" s="512"/>
      <c r="W4" s="512"/>
      <c r="X4" s="512"/>
      <c r="Y4" s="512"/>
      <c r="Z4" s="512"/>
    </row>
    <row r="5" spans="1:26">
      <c r="A5" s="497">
        <v>1990</v>
      </c>
      <c r="B5" s="502">
        <v>1284.1143798828125</v>
      </c>
      <c r="C5" s="502">
        <v>38.428749084472656</v>
      </c>
      <c r="D5" s="502"/>
      <c r="E5" s="502">
        <v>1415.4383544921875</v>
      </c>
      <c r="F5" s="502">
        <v>28.371074676513672</v>
      </c>
      <c r="G5" s="502"/>
      <c r="H5" s="502">
        <v>284.94403076171875</v>
      </c>
      <c r="I5" s="502">
        <v>13.603558540344238</v>
      </c>
      <c r="J5" s="502"/>
      <c r="K5" s="502">
        <v>1946.7138671875</v>
      </c>
      <c r="L5" s="502">
        <v>32.804634094238281</v>
      </c>
      <c r="M5" s="501"/>
      <c r="R5" s="512"/>
      <c r="S5" s="512"/>
      <c r="T5" s="512"/>
      <c r="U5" s="512"/>
      <c r="V5" s="512"/>
      <c r="W5" s="512"/>
      <c r="X5" s="512"/>
      <c r="Y5" s="512"/>
      <c r="Z5" s="512"/>
    </row>
    <row r="6" spans="1:26">
      <c r="A6" s="497">
        <v>1991</v>
      </c>
      <c r="B6" s="502">
        <v>1457.6953125</v>
      </c>
      <c r="C6" s="502">
        <v>37.515590667724609</v>
      </c>
      <c r="D6" s="502"/>
      <c r="E6" s="502">
        <v>1689.8056640625</v>
      </c>
      <c r="F6" s="502">
        <v>28.626775741577148</v>
      </c>
      <c r="G6" s="502"/>
      <c r="H6" s="502">
        <v>332.75958251953125</v>
      </c>
      <c r="I6" s="502">
        <v>13.537946701049805</v>
      </c>
      <c r="J6" s="502"/>
      <c r="K6" s="502">
        <v>2197.7158203125</v>
      </c>
      <c r="L6" s="502">
        <v>31.852445602416992</v>
      </c>
      <c r="M6" s="501"/>
      <c r="R6" s="512"/>
      <c r="S6" s="512"/>
      <c r="T6" s="512"/>
      <c r="U6" s="512"/>
      <c r="V6" s="512"/>
      <c r="W6" s="512"/>
      <c r="X6" s="512"/>
      <c r="Y6" s="512"/>
      <c r="Z6" s="512"/>
    </row>
    <row r="7" spans="1:26">
      <c r="A7" s="497">
        <v>1992</v>
      </c>
      <c r="B7" s="502">
        <v>1624.0501708984375</v>
      </c>
      <c r="C7" s="502">
        <v>37.232948303222656</v>
      </c>
      <c r="D7" s="502"/>
      <c r="E7" s="502">
        <v>1991.6005859375</v>
      </c>
      <c r="F7" s="502">
        <v>29.595508575439453</v>
      </c>
      <c r="G7" s="502"/>
      <c r="H7" s="502">
        <v>374.33834838867188</v>
      </c>
      <c r="I7" s="502">
        <v>13.660127639770508</v>
      </c>
      <c r="J7" s="502"/>
      <c r="K7" s="502">
        <v>2519.567138671875</v>
      </c>
      <c r="L7" s="502">
        <v>32.399135589599609</v>
      </c>
      <c r="M7" s="501"/>
      <c r="R7" s="512"/>
      <c r="S7" s="512"/>
      <c r="T7" s="512"/>
      <c r="U7" s="512"/>
      <c r="V7" s="512"/>
      <c r="W7" s="512"/>
      <c r="X7" s="512"/>
      <c r="Y7" s="512"/>
      <c r="Z7" s="512"/>
    </row>
    <row r="8" spans="1:26">
      <c r="A8" s="497">
        <v>1993</v>
      </c>
      <c r="B8" s="502">
        <v>1726.254638671875</v>
      </c>
      <c r="C8" s="502">
        <v>35.078121185302734</v>
      </c>
      <c r="D8" s="502"/>
      <c r="E8" s="502">
        <v>2512.953857421875</v>
      </c>
      <c r="F8" s="502">
        <v>31.032377243041992</v>
      </c>
      <c r="G8" s="502"/>
      <c r="H8" s="502">
        <v>391.91970825195313</v>
      </c>
      <c r="I8" s="502">
        <v>12.44654369354248</v>
      </c>
      <c r="J8" s="502"/>
      <c r="K8" s="502">
        <v>2988.391845703125</v>
      </c>
      <c r="L8" s="502">
        <v>32.691192626953125</v>
      </c>
      <c r="M8" s="501"/>
      <c r="R8" s="512"/>
      <c r="S8" s="512"/>
      <c r="T8" s="512"/>
      <c r="U8" s="512"/>
      <c r="V8" s="512"/>
      <c r="W8" s="512"/>
      <c r="X8" s="512"/>
      <c r="Y8" s="512"/>
      <c r="Z8" s="512"/>
    </row>
    <row r="9" spans="1:26">
      <c r="A9" s="497">
        <v>1994</v>
      </c>
      <c r="B9" s="502">
        <v>1864.2215576171875</v>
      </c>
      <c r="C9" s="502">
        <v>33.507888793945313</v>
      </c>
      <c r="D9" s="502"/>
      <c r="E9" s="502">
        <v>2485.624267578125</v>
      </c>
      <c r="F9" s="502">
        <v>27.589462280273438</v>
      </c>
      <c r="G9" s="502"/>
      <c r="H9" s="502">
        <v>462.96127319335938</v>
      </c>
      <c r="I9" s="502">
        <v>12.615306854248047</v>
      </c>
      <c r="J9" s="502"/>
      <c r="K9" s="502">
        <v>2931.8056640625</v>
      </c>
      <c r="L9" s="502">
        <v>29.084239959716797</v>
      </c>
      <c r="M9" s="501"/>
      <c r="R9" s="512"/>
      <c r="S9" s="512"/>
      <c r="T9" s="512"/>
      <c r="U9" s="512"/>
      <c r="V9" s="512"/>
      <c r="W9" s="512"/>
      <c r="X9" s="512"/>
      <c r="Y9" s="512"/>
      <c r="Z9" s="512"/>
    </row>
    <row r="10" spans="1:26">
      <c r="A10" s="497">
        <v>1995</v>
      </c>
      <c r="B10" s="502">
        <v>2148.590576171875</v>
      </c>
      <c r="C10" s="502">
        <v>33.992744445800781</v>
      </c>
      <c r="D10" s="502"/>
      <c r="E10" s="502">
        <v>3016.799072265625</v>
      </c>
      <c r="F10" s="502">
        <v>28.911518096923828</v>
      </c>
      <c r="G10" s="502"/>
      <c r="H10" s="502">
        <v>526.73974609375</v>
      </c>
      <c r="I10" s="502">
        <v>12.743928909301758</v>
      </c>
      <c r="J10" s="502"/>
      <c r="K10" s="502">
        <v>3468.344482421875</v>
      </c>
      <c r="L10" s="502">
        <v>30.062540054321289</v>
      </c>
      <c r="M10" s="501"/>
      <c r="R10" s="512"/>
      <c r="S10" s="512"/>
      <c r="T10" s="512"/>
      <c r="U10" s="512"/>
      <c r="V10" s="512"/>
      <c r="W10" s="512"/>
      <c r="X10" s="512"/>
      <c r="Y10" s="512"/>
      <c r="Z10" s="512"/>
    </row>
    <row r="11" spans="1:26">
      <c r="A11" s="497">
        <v>1996</v>
      </c>
      <c r="B11" s="502">
        <v>2350.026123046875</v>
      </c>
      <c r="C11" s="502">
        <v>32.761684417724609</v>
      </c>
      <c r="D11" s="502"/>
      <c r="E11" s="502">
        <v>3211.8271484375</v>
      </c>
      <c r="F11" s="502">
        <v>26.994663238525391</v>
      </c>
      <c r="G11" s="502"/>
      <c r="H11" s="502">
        <v>538.602294921875</v>
      </c>
      <c r="I11" s="502">
        <v>11.370791435241699</v>
      </c>
      <c r="J11" s="502"/>
      <c r="K11" s="502">
        <v>3756.519287109375</v>
      </c>
      <c r="L11" s="502">
        <v>28.576848983764648</v>
      </c>
      <c r="M11" s="501"/>
      <c r="R11" s="512"/>
      <c r="S11" s="512"/>
      <c r="T11" s="512"/>
      <c r="U11" s="512"/>
      <c r="V11" s="512"/>
      <c r="W11" s="512"/>
      <c r="X11" s="512"/>
      <c r="Y11" s="512"/>
      <c r="Z11" s="512"/>
    </row>
    <row r="12" spans="1:26">
      <c r="A12" s="497">
        <v>1997</v>
      </c>
      <c r="B12" s="502">
        <v>2450.6982421875</v>
      </c>
      <c r="C12" s="502">
        <v>31.194118499755859</v>
      </c>
      <c r="D12" s="502"/>
      <c r="E12" s="502">
        <v>3555.855712890625</v>
      </c>
      <c r="F12" s="502">
        <v>26.492111206054688</v>
      </c>
      <c r="G12" s="502"/>
      <c r="H12" s="502">
        <v>488.0927734375</v>
      </c>
      <c r="I12" s="502">
        <v>9.5007419586181641</v>
      </c>
      <c r="J12" s="502"/>
      <c r="K12" s="502">
        <v>4050.249267578125</v>
      </c>
      <c r="L12" s="502">
        <v>27.47650146484375</v>
      </c>
      <c r="M12" s="501"/>
      <c r="R12" s="512"/>
      <c r="S12" s="512"/>
      <c r="T12" s="512"/>
      <c r="U12" s="512"/>
      <c r="V12" s="512"/>
      <c r="W12" s="512"/>
      <c r="X12" s="512"/>
      <c r="Y12" s="512"/>
      <c r="Z12" s="512"/>
    </row>
    <row r="13" spans="1:26">
      <c r="A13" s="497">
        <v>1998</v>
      </c>
      <c r="B13" s="502">
        <v>3049.676025390625</v>
      </c>
      <c r="C13" s="502">
        <v>33.360694885253906</v>
      </c>
      <c r="D13" s="502"/>
      <c r="E13" s="502">
        <v>4549.64599609375</v>
      </c>
      <c r="F13" s="502">
        <v>28.856412887573242</v>
      </c>
      <c r="G13" s="502"/>
      <c r="H13" s="502">
        <v>585.8114013671875</v>
      </c>
      <c r="I13" s="502">
        <v>10.240283012390137</v>
      </c>
      <c r="J13" s="502"/>
      <c r="K13" s="502">
        <v>5022.24853515625</v>
      </c>
      <c r="L13" s="502">
        <v>28.967107772827148</v>
      </c>
      <c r="M13" s="501"/>
      <c r="R13" s="512"/>
      <c r="S13" s="512"/>
      <c r="T13" s="512"/>
      <c r="U13" s="512"/>
      <c r="V13" s="512"/>
      <c r="W13" s="512"/>
      <c r="X13" s="512"/>
      <c r="Y13" s="512"/>
      <c r="Z13" s="512"/>
    </row>
    <row r="14" spans="1:26">
      <c r="A14" s="497">
        <v>1999</v>
      </c>
      <c r="B14" s="502">
        <v>3422.082275390625</v>
      </c>
      <c r="C14" s="502">
        <v>33.696731567382813</v>
      </c>
      <c r="D14" s="502"/>
      <c r="E14" s="502">
        <v>4759.72021484375</v>
      </c>
      <c r="F14" s="502">
        <v>27.644952774047852</v>
      </c>
      <c r="G14" s="502"/>
      <c r="H14" s="502">
        <v>688.59991455078125</v>
      </c>
      <c r="I14" s="502">
        <v>11.097521781921387</v>
      </c>
      <c r="J14" s="502"/>
      <c r="K14" s="502">
        <v>5338.31787109375</v>
      </c>
      <c r="L14" s="502">
        <v>28.076831817626953</v>
      </c>
      <c r="M14" s="501"/>
      <c r="R14" s="512"/>
      <c r="S14" s="512"/>
      <c r="T14" s="512"/>
      <c r="U14" s="512"/>
      <c r="V14" s="512"/>
      <c r="W14" s="512"/>
      <c r="X14" s="512"/>
      <c r="Y14" s="512"/>
      <c r="Z14" s="512"/>
    </row>
    <row r="15" spans="1:26">
      <c r="A15" s="497">
        <v>2000</v>
      </c>
      <c r="B15" s="502">
        <v>3910.85888671875</v>
      </c>
      <c r="C15" s="502">
        <v>33.773632049560547</v>
      </c>
      <c r="D15" s="502"/>
      <c r="E15" s="502">
        <v>5961.30126953125</v>
      </c>
      <c r="F15" s="502">
        <v>29.815576553344727</v>
      </c>
      <c r="G15" s="502"/>
      <c r="H15" s="502">
        <v>688.87188720703125</v>
      </c>
      <c r="I15" s="502">
        <v>9.9911737442016602</v>
      </c>
      <c r="J15" s="502"/>
      <c r="K15" s="502">
        <v>7000.0595703125</v>
      </c>
      <c r="L15" s="502">
        <v>31.263961791992188</v>
      </c>
      <c r="M15" s="501"/>
      <c r="R15" s="512"/>
      <c r="S15" s="512"/>
      <c r="T15" s="512"/>
      <c r="U15" s="512"/>
      <c r="V15" s="512"/>
      <c r="W15" s="512"/>
      <c r="X15" s="512"/>
      <c r="Y15" s="512"/>
      <c r="Z15" s="512"/>
    </row>
    <row r="16" spans="1:26">
      <c r="A16" s="497">
        <v>2001</v>
      </c>
      <c r="B16" s="502">
        <v>4437.7314453125</v>
      </c>
      <c r="C16" s="502">
        <v>33.793746948242188</v>
      </c>
      <c r="D16" s="502"/>
      <c r="E16" s="502">
        <v>6273.0927734375</v>
      </c>
      <c r="F16" s="502">
        <v>27.309858322143555</v>
      </c>
      <c r="G16" s="502"/>
      <c r="H16" s="502">
        <v>808.63885498046875</v>
      </c>
      <c r="I16" s="502">
        <v>10.416576385498047</v>
      </c>
      <c r="J16" s="502"/>
      <c r="K16" s="502">
        <v>7690.9833984375</v>
      </c>
      <c r="L16" s="502">
        <v>29.935422897338867</v>
      </c>
      <c r="M16" s="501"/>
      <c r="R16" s="512"/>
      <c r="S16" s="512"/>
      <c r="T16" s="512"/>
      <c r="U16" s="512"/>
      <c r="V16" s="512"/>
      <c r="W16" s="512"/>
      <c r="X16" s="512"/>
      <c r="Y16" s="512"/>
      <c r="Z16" s="512"/>
    </row>
    <row r="17" spans="1:26">
      <c r="A17" s="497">
        <v>2002</v>
      </c>
      <c r="B17" s="502">
        <v>5168.75537109375</v>
      </c>
      <c r="C17" s="502">
        <v>33.815345764160156</v>
      </c>
      <c r="D17" s="502"/>
      <c r="E17" s="502">
        <v>7221.86328125</v>
      </c>
      <c r="F17" s="502">
        <v>26.741481781005859</v>
      </c>
      <c r="G17" s="502"/>
      <c r="H17" s="502">
        <v>865.47265625</v>
      </c>
      <c r="I17" s="502">
        <v>9.8625469207763672</v>
      </c>
      <c r="J17" s="502"/>
      <c r="K17" s="502">
        <v>8694.1748046875</v>
      </c>
      <c r="L17" s="502">
        <v>28.9423828125</v>
      </c>
      <c r="M17" s="501"/>
      <c r="R17" s="512"/>
      <c r="S17" s="512"/>
      <c r="T17" s="512"/>
      <c r="U17" s="512"/>
      <c r="V17" s="512"/>
      <c r="W17" s="512"/>
      <c r="X17" s="512"/>
      <c r="Y17" s="512"/>
      <c r="Z17" s="512"/>
    </row>
    <row r="18" spans="1:26">
      <c r="A18" s="497">
        <v>2003</v>
      </c>
      <c r="B18" s="502">
        <v>5521.05419921875</v>
      </c>
      <c r="C18" s="502">
        <v>30.322668075561523</v>
      </c>
      <c r="D18" s="502"/>
      <c r="E18" s="502">
        <v>7739.8564453125</v>
      </c>
      <c r="F18" s="502">
        <v>24.92173957824707</v>
      </c>
      <c r="G18" s="502"/>
      <c r="H18" s="502">
        <v>893.8226318359375</v>
      </c>
      <c r="I18" s="502">
        <v>8.4858922958374023</v>
      </c>
      <c r="J18" s="502"/>
      <c r="K18" s="502">
        <v>9279.9208984375</v>
      </c>
      <c r="L18" s="502">
        <v>26.860504150390625</v>
      </c>
      <c r="M18" s="501"/>
      <c r="R18" s="512"/>
      <c r="S18" s="512"/>
      <c r="T18" s="512"/>
      <c r="U18" s="512"/>
      <c r="V18" s="512"/>
      <c r="W18" s="512"/>
      <c r="X18" s="512"/>
      <c r="Y18" s="512"/>
      <c r="Z18" s="512"/>
    </row>
    <row r="19" spans="1:26">
      <c r="A19" s="497">
        <v>2004</v>
      </c>
      <c r="B19" s="502">
        <v>7514.31005859375</v>
      </c>
      <c r="C19" s="502">
        <v>36.16473388671875</v>
      </c>
      <c r="D19" s="502"/>
      <c r="E19" s="502">
        <v>10161.611328125</v>
      </c>
      <c r="F19" s="502">
        <v>28.526248931884766</v>
      </c>
      <c r="G19" s="502"/>
      <c r="H19" s="502">
        <v>1657.0296630859375</v>
      </c>
      <c r="I19" s="502">
        <v>13.622725486755371</v>
      </c>
      <c r="J19" s="502"/>
      <c r="K19" s="502">
        <v>12809.029296875</v>
      </c>
      <c r="L19" s="502">
        <v>31.319570541381836</v>
      </c>
      <c r="M19" s="501"/>
      <c r="R19" s="512"/>
      <c r="S19" s="512"/>
      <c r="T19" s="512"/>
      <c r="U19" s="512"/>
      <c r="V19" s="512"/>
      <c r="W19" s="512"/>
      <c r="X19" s="512"/>
      <c r="Y19" s="512"/>
      <c r="Z19" s="512"/>
    </row>
    <row r="20" spans="1:26">
      <c r="A20" s="497">
        <v>2005</v>
      </c>
      <c r="B20" s="502">
        <v>8850.6044921875</v>
      </c>
      <c r="C20" s="502">
        <v>36.976005554199219</v>
      </c>
      <c r="D20" s="502"/>
      <c r="E20" s="502">
        <v>11469.578125</v>
      </c>
      <c r="F20" s="502">
        <v>28.619747161865234</v>
      </c>
      <c r="G20" s="502"/>
      <c r="H20" s="502">
        <v>1888.77978515625</v>
      </c>
      <c r="I20" s="502">
        <v>13.967044830322266</v>
      </c>
      <c r="J20" s="502"/>
      <c r="K20" s="502">
        <v>12706.9912109375</v>
      </c>
      <c r="L20" s="502">
        <v>29.260604858398438</v>
      </c>
      <c r="M20" s="501"/>
      <c r="R20" s="512"/>
      <c r="S20" s="512"/>
      <c r="T20" s="512"/>
      <c r="U20" s="512"/>
      <c r="V20" s="512"/>
      <c r="W20" s="512"/>
      <c r="X20" s="512"/>
      <c r="Y20" s="512"/>
      <c r="Z20" s="512"/>
    </row>
    <row r="21" spans="1:26">
      <c r="A21" s="497">
        <v>2006</v>
      </c>
      <c r="B21" s="502">
        <v>10906.986328125</v>
      </c>
      <c r="C21" s="502">
        <v>45.726642608642578</v>
      </c>
      <c r="D21" s="502"/>
      <c r="E21" s="502">
        <v>15472.04296875</v>
      </c>
      <c r="F21" s="502">
        <v>33.027175903320313</v>
      </c>
      <c r="G21" s="502"/>
      <c r="H21" s="502">
        <v>2129.697998046875</v>
      </c>
      <c r="I21" s="502">
        <v>18.750371932983398</v>
      </c>
      <c r="J21" s="502"/>
      <c r="K21" s="502">
        <v>16714.955078125</v>
      </c>
      <c r="L21" s="502">
        <v>33.634811401367188</v>
      </c>
      <c r="M21" s="501"/>
      <c r="R21" s="512"/>
      <c r="S21" s="512"/>
      <c r="T21" s="512"/>
      <c r="U21" s="512"/>
      <c r="V21" s="512"/>
      <c r="W21" s="512"/>
      <c r="X21" s="512"/>
      <c r="Y21" s="512"/>
      <c r="Z21" s="512"/>
    </row>
    <row r="22" spans="1:26">
      <c r="A22" s="497">
        <v>2007</v>
      </c>
      <c r="B22" s="502">
        <v>13031.3076171875</v>
      </c>
      <c r="C22" s="502">
        <v>44.969345092773438</v>
      </c>
      <c r="D22" s="502"/>
      <c r="E22" s="502">
        <v>17181.294921875</v>
      </c>
      <c r="F22" s="502">
        <v>32.919406890869141</v>
      </c>
      <c r="G22" s="502"/>
      <c r="H22" s="502">
        <v>2665.689208984375</v>
      </c>
      <c r="I22" s="502">
        <v>19.053794860839844</v>
      </c>
      <c r="J22" s="502"/>
      <c r="K22" s="502">
        <v>18745.484375</v>
      </c>
      <c r="L22" s="502">
        <v>33.695404052734375</v>
      </c>
      <c r="M22" s="501"/>
      <c r="R22" s="512"/>
      <c r="S22" s="512"/>
      <c r="T22" s="512"/>
      <c r="U22" s="512"/>
      <c r="V22" s="512"/>
      <c r="W22" s="512"/>
      <c r="X22" s="512"/>
      <c r="Y22" s="512"/>
      <c r="Z22" s="512"/>
    </row>
    <row r="23" spans="1:26">
      <c r="A23" s="497">
        <v>2008</v>
      </c>
      <c r="B23" s="502">
        <v>14468.3505859375</v>
      </c>
      <c r="C23" s="502">
        <v>41.855804443359375</v>
      </c>
      <c r="D23" s="502"/>
      <c r="E23" s="502">
        <v>19250.587890625</v>
      </c>
      <c r="F23" s="502">
        <v>31.573795318603516</v>
      </c>
      <c r="G23" s="502"/>
      <c r="H23" s="502">
        <v>2780.521728515625</v>
      </c>
      <c r="I23" s="502">
        <v>16.425039291381836</v>
      </c>
      <c r="J23" s="502"/>
      <c r="K23" s="502">
        <v>21254.93359375</v>
      </c>
      <c r="L23" s="502">
        <v>32.328403472900391</v>
      </c>
      <c r="M23" s="501"/>
      <c r="R23" s="512"/>
      <c r="S23" s="512"/>
      <c r="T23" s="512"/>
      <c r="U23" s="512"/>
      <c r="V23" s="512"/>
      <c r="W23" s="512"/>
      <c r="X23" s="512"/>
      <c r="Y23" s="512"/>
      <c r="Z23" s="512"/>
    </row>
    <row r="24" spans="1:26">
      <c r="A24" s="497">
        <v>2009</v>
      </c>
      <c r="B24" s="502">
        <v>16384.798828125</v>
      </c>
      <c r="C24" s="502">
        <v>43.35589599609375</v>
      </c>
      <c r="D24" s="502"/>
      <c r="E24" s="502">
        <v>21343.783203125</v>
      </c>
      <c r="F24" s="502">
        <v>31.458744049072266</v>
      </c>
      <c r="G24" s="502"/>
      <c r="H24" s="502">
        <v>3238.031494140625</v>
      </c>
      <c r="I24" s="502">
        <v>18.748977661132813</v>
      </c>
      <c r="J24" s="502"/>
      <c r="K24" s="502">
        <v>23761.94140625</v>
      </c>
      <c r="L24" s="502">
        <v>32.619327545166016</v>
      </c>
      <c r="M24" s="501"/>
      <c r="R24" s="512"/>
      <c r="S24" s="512"/>
      <c r="T24" s="512"/>
      <c r="U24" s="512"/>
      <c r="V24" s="512"/>
      <c r="W24" s="512"/>
      <c r="X24" s="512"/>
      <c r="Y24" s="512"/>
      <c r="Z24" s="512"/>
    </row>
    <row r="25" spans="1:26">
      <c r="A25" s="497">
        <v>2010</v>
      </c>
      <c r="B25" s="502">
        <v>16992.24609375</v>
      </c>
      <c r="C25" s="502">
        <v>41.468315124511719</v>
      </c>
      <c r="D25" s="502"/>
      <c r="E25" s="502">
        <v>21888.392578125</v>
      </c>
      <c r="F25" s="502">
        <v>28.511676788330078</v>
      </c>
      <c r="G25" s="502"/>
      <c r="H25" s="502">
        <v>3079.058349609375</v>
      </c>
      <c r="I25" s="502">
        <v>16.349117279052734</v>
      </c>
      <c r="J25" s="502"/>
      <c r="K25" s="502">
        <v>24203.650390625</v>
      </c>
      <c r="L25" s="502">
        <v>29.764850616455078</v>
      </c>
      <c r="M25" s="501"/>
      <c r="R25" s="512"/>
      <c r="S25" s="512"/>
      <c r="T25" s="512"/>
      <c r="U25" s="512"/>
      <c r="V25" s="512"/>
      <c r="W25" s="512"/>
      <c r="X25" s="512"/>
      <c r="Y25" s="512"/>
      <c r="Z25" s="512"/>
    </row>
    <row r="26" spans="1:26">
      <c r="A26" s="497">
        <v>2011</v>
      </c>
      <c r="B26" s="502">
        <v>19225.583984375</v>
      </c>
      <c r="C26" s="502">
        <v>40.297760009765625</v>
      </c>
      <c r="D26" s="502"/>
      <c r="E26" s="502">
        <v>24782.880859375</v>
      </c>
      <c r="F26" s="502">
        <v>28.430959701538086</v>
      </c>
      <c r="G26" s="502"/>
      <c r="H26" s="502">
        <v>3776.300048828125</v>
      </c>
      <c r="I26" s="502">
        <v>16.527952194213867</v>
      </c>
      <c r="J26" s="502"/>
      <c r="K26" s="502">
        <v>27152.544921875</v>
      </c>
      <c r="L26" s="502">
        <v>29.218156814575195</v>
      </c>
      <c r="M26" s="501"/>
      <c r="R26" s="512"/>
      <c r="S26" s="512"/>
      <c r="T26" s="512"/>
      <c r="U26" s="512"/>
      <c r="V26" s="512"/>
      <c r="W26" s="512"/>
      <c r="X26" s="512"/>
      <c r="Y26" s="512"/>
      <c r="Z26" s="512"/>
    </row>
    <row r="27" spans="1:26">
      <c r="A27" s="497">
        <v>2012</v>
      </c>
      <c r="B27" s="502">
        <v>21319.33984375</v>
      </c>
      <c r="C27" s="502">
        <v>38.914413452148438</v>
      </c>
      <c r="D27" s="502"/>
      <c r="E27" s="502">
        <v>27556.927734375</v>
      </c>
      <c r="F27" s="502">
        <v>27.465812683105469</v>
      </c>
      <c r="G27" s="502"/>
      <c r="H27" s="502">
        <v>3901.77001953125</v>
      </c>
      <c r="I27" s="502">
        <v>14.857897758483887</v>
      </c>
      <c r="J27" s="502"/>
      <c r="K27" s="502">
        <v>30494.171875</v>
      </c>
      <c r="L27" s="502">
        <v>28.176164627075195</v>
      </c>
      <c r="M27" s="501"/>
      <c r="R27" s="512"/>
      <c r="S27" s="512"/>
      <c r="T27" s="512"/>
      <c r="U27" s="512"/>
      <c r="V27" s="512"/>
      <c r="W27" s="512"/>
      <c r="X27" s="512"/>
      <c r="Y27" s="512"/>
      <c r="Z27" s="512"/>
    </row>
    <row r="28" spans="1:26">
      <c r="A28" s="497">
        <v>2013</v>
      </c>
      <c r="B28" s="502">
        <v>24220.916015625</v>
      </c>
      <c r="C28" s="502">
        <v>39.611686706542969</v>
      </c>
      <c r="D28" s="502"/>
      <c r="E28" s="502">
        <v>33192.48046875</v>
      </c>
      <c r="F28" s="502">
        <v>29.92088508605957</v>
      </c>
      <c r="G28" s="502"/>
      <c r="H28" s="502">
        <v>4444.908203125</v>
      </c>
      <c r="I28" s="502">
        <v>15.438020706176758</v>
      </c>
      <c r="J28" s="502"/>
      <c r="K28" s="502">
        <v>36490.1484375</v>
      </c>
      <c r="L28" s="502">
        <v>30.334882736206055</v>
      </c>
      <c r="M28" s="501"/>
      <c r="R28" s="512"/>
      <c r="S28" s="512"/>
      <c r="T28" s="512"/>
      <c r="U28" s="512"/>
      <c r="V28" s="512"/>
      <c r="W28" s="512"/>
      <c r="X28" s="512"/>
      <c r="Y28" s="512"/>
      <c r="Z28" s="512"/>
    </row>
    <row r="29" spans="1:26">
      <c r="A29" s="497">
        <v>2014</v>
      </c>
      <c r="B29" s="502">
        <v>28820.509765625</v>
      </c>
      <c r="C29" s="502">
        <v>43.366306304931641</v>
      </c>
      <c r="D29" s="502"/>
      <c r="E29" s="502">
        <v>40805.8515625</v>
      </c>
      <c r="F29" s="502">
        <v>34.246036529541016</v>
      </c>
      <c r="G29" s="502"/>
      <c r="H29" s="502">
        <v>5427.22265625</v>
      </c>
      <c r="I29" s="502">
        <v>18.038351058959961</v>
      </c>
      <c r="J29" s="502"/>
      <c r="K29" s="502">
        <v>44631.125</v>
      </c>
      <c r="L29" s="502">
        <v>34.242782592773438</v>
      </c>
      <c r="M29" s="501"/>
      <c r="R29" s="512"/>
      <c r="S29" s="512"/>
      <c r="T29" s="512"/>
      <c r="U29" s="512"/>
      <c r="V29" s="512"/>
      <c r="W29" s="512"/>
      <c r="X29" s="512"/>
      <c r="Y29" s="512"/>
      <c r="Z29" s="512"/>
    </row>
    <row r="30" spans="1:26">
      <c r="A30" s="497">
        <v>2015</v>
      </c>
      <c r="B30" s="502">
        <v>33138.2734375</v>
      </c>
      <c r="C30" s="502">
        <v>46.22906494140625</v>
      </c>
      <c r="D30" s="502"/>
      <c r="E30" s="502">
        <v>45538.35546875</v>
      </c>
      <c r="F30" s="502">
        <v>35.874122619628906</v>
      </c>
      <c r="G30" s="502"/>
      <c r="H30" s="502">
        <v>6088.28564453125</v>
      </c>
      <c r="I30" s="502">
        <v>20.0028076171875</v>
      </c>
      <c r="J30" s="502"/>
      <c r="K30" s="502">
        <v>50866.234375</v>
      </c>
      <c r="L30" s="502">
        <v>36.366661071777344</v>
      </c>
      <c r="M30" s="501"/>
      <c r="R30" s="512"/>
      <c r="S30" s="512"/>
      <c r="T30" s="512"/>
      <c r="U30" s="512"/>
      <c r="V30" s="512"/>
      <c r="W30" s="512"/>
      <c r="X30" s="512"/>
      <c r="Y30" s="512"/>
      <c r="Z30" s="512"/>
    </row>
    <row r="31" spans="1:26">
      <c r="A31" s="497">
        <v>2016</v>
      </c>
      <c r="B31" s="502">
        <v>36287.79296875</v>
      </c>
      <c r="C31" s="502">
        <v>47.154586791992188</v>
      </c>
      <c r="D31" s="502"/>
      <c r="E31" s="502">
        <v>49950.765625</v>
      </c>
      <c r="F31" s="502">
        <v>36.442787170410156</v>
      </c>
      <c r="G31" s="502"/>
      <c r="H31" s="502">
        <v>6587.8818359375</v>
      </c>
      <c r="I31" s="502">
        <v>20.145954132080078</v>
      </c>
      <c r="J31" s="502"/>
      <c r="K31" s="502">
        <v>55726.0703125</v>
      </c>
      <c r="L31" s="502">
        <v>36.648365020751953</v>
      </c>
      <c r="M31" s="501"/>
      <c r="R31" s="512"/>
      <c r="S31" s="512"/>
      <c r="T31" s="512"/>
      <c r="U31" s="512"/>
      <c r="V31" s="512"/>
      <c r="W31" s="512"/>
      <c r="X31" s="512"/>
      <c r="Y31" s="512"/>
      <c r="Z31" s="512"/>
    </row>
    <row r="32" spans="1:26">
      <c r="A32" s="497">
        <v>2017</v>
      </c>
      <c r="B32" s="502">
        <v>38249.4296875</v>
      </c>
      <c r="C32" s="502">
        <v>47.665004730224609</v>
      </c>
      <c r="D32" s="502"/>
      <c r="E32" s="502">
        <v>52007.86328125</v>
      </c>
      <c r="F32" s="502">
        <v>36.852645874023438</v>
      </c>
      <c r="G32" s="502"/>
      <c r="H32" s="502">
        <v>6689.18359375</v>
      </c>
      <c r="I32" s="502">
        <v>19.779523849487305</v>
      </c>
      <c r="J32" s="502"/>
      <c r="K32" s="502">
        <v>57680.1328125</v>
      </c>
      <c r="L32" s="502">
        <v>35.855106353759766</v>
      </c>
      <c r="M32" s="501"/>
      <c r="R32" s="512"/>
      <c r="S32" s="512"/>
      <c r="T32" s="512"/>
      <c r="U32" s="512"/>
      <c r="V32" s="512"/>
      <c r="W32" s="512"/>
      <c r="X32" s="512"/>
      <c r="Y32" s="512"/>
      <c r="Z32" s="512"/>
    </row>
    <row r="33" spans="1:26">
      <c r="A33" s="513">
        <v>2018</v>
      </c>
      <c r="B33" s="502">
        <v>43017.27734375</v>
      </c>
      <c r="C33" s="502">
        <v>48.288623809814453</v>
      </c>
      <c r="D33" s="502"/>
      <c r="E33" s="502">
        <v>59053.65625</v>
      </c>
      <c r="F33" s="502">
        <v>37.763042449951172</v>
      </c>
      <c r="G33" s="502"/>
      <c r="H33" s="502">
        <v>7561.80078125</v>
      </c>
      <c r="I33" s="502">
        <v>20.320995330810547</v>
      </c>
      <c r="J33" s="502"/>
      <c r="K33" s="502">
        <v>65456.3984375</v>
      </c>
      <c r="L33" s="502">
        <v>35.776470184326172</v>
      </c>
      <c r="M33" s="501"/>
      <c r="R33" s="512"/>
      <c r="S33" s="512"/>
      <c r="T33" s="512"/>
      <c r="U33" s="512"/>
      <c r="V33" s="512"/>
      <c r="W33" s="512"/>
      <c r="X33" s="512"/>
      <c r="Y33" s="512"/>
      <c r="Z33" s="512"/>
    </row>
    <row r="34" spans="1:26">
      <c r="A34" s="503" t="s">
        <v>350</v>
      </c>
      <c r="B34" s="504">
        <v>50981.578125</v>
      </c>
      <c r="C34" s="504">
        <v>50.650188446044922</v>
      </c>
      <c r="D34" s="504"/>
      <c r="E34" s="504">
        <v>70088.109375</v>
      </c>
      <c r="F34" s="504">
        <v>38.726974487304688</v>
      </c>
      <c r="G34" s="504"/>
      <c r="H34" s="504">
        <v>8964.669921875</v>
      </c>
      <c r="I34" s="504">
        <v>22.013490676879883</v>
      </c>
      <c r="J34" s="504"/>
      <c r="K34" s="504">
        <v>77676.1015625</v>
      </c>
      <c r="L34" s="504">
        <v>37.078731536865234</v>
      </c>
      <c r="M34" s="501"/>
      <c r="R34" s="512"/>
      <c r="S34" s="512"/>
      <c r="T34" s="512"/>
      <c r="U34" s="512"/>
      <c r="V34" s="512"/>
      <c r="W34" s="512"/>
      <c r="X34" s="512"/>
      <c r="Y34" s="512"/>
      <c r="Z34" s="512"/>
    </row>
    <row r="35" spans="1:26">
      <c r="A35" s="478" t="s">
        <v>186</v>
      </c>
    </row>
    <row r="36" spans="1:26">
      <c r="A36" s="507" t="s">
        <v>48</v>
      </c>
    </row>
    <row r="39" spans="1:26">
      <c r="A39" s="1" t="s">
        <v>681</v>
      </c>
    </row>
    <row r="40" spans="1:26">
      <c r="A40" s="452" t="s">
        <v>679</v>
      </c>
    </row>
  </sheetData>
  <mergeCells count="5">
    <mergeCell ref="A3:A4"/>
    <mergeCell ref="B3:C3"/>
    <mergeCell ref="E3:F3"/>
    <mergeCell ref="H3:I3"/>
    <mergeCell ref="K3:L3"/>
  </mergeCells>
  <hyperlinks>
    <hyperlink ref="A40" location="Contents!A1" display="Link to Contents" xr:uid="{00000000-0004-0000-1600-000000000000}"/>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990033"/>
  </sheetPr>
  <dimension ref="A1:AF54"/>
  <sheetViews>
    <sheetView zoomScale="120" zoomScaleNormal="120" zoomScalePageLayoutView="150" workbookViewId="0">
      <pane xSplit="2" ySplit="4" topLeftCell="C5" activePane="bottomRight" state="frozen"/>
      <selection activeCell="B75" sqref="B75"/>
      <selection pane="topRight" activeCell="B75" sqref="B75"/>
      <selection pane="bottomLeft" activeCell="B75" sqref="B75"/>
      <selection pane="bottomRight"/>
    </sheetView>
  </sheetViews>
  <sheetFormatPr defaultColWidth="12.42578125" defaultRowHeight="11.25"/>
  <cols>
    <col min="1" max="1" width="12.5703125" style="461" customWidth="1"/>
    <col min="2" max="2" width="40.42578125" style="461" customWidth="1"/>
    <col min="3" max="29" width="10.85546875" style="461" customWidth="1"/>
    <col min="30" max="16384" width="12.42578125" style="461"/>
  </cols>
  <sheetData>
    <row r="1" spans="1:32" ht="11.1" customHeight="1">
      <c r="A1" s="448" t="s">
        <v>750</v>
      </c>
    </row>
    <row r="2" spans="1:32" ht="11.1" customHeight="1">
      <c r="A2" s="448"/>
      <c r="AC2" s="462"/>
    </row>
    <row r="3" spans="1:32" ht="15" customHeight="1">
      <c r="A3" s="548" t="s">
        <v>401</v>
      </c>
      <c r="B3" s="548" t="s">
        <v>402</v>
      </c>
      <c r="C3" s="553" t="s">
        <v>3</v>
      </c>
      <c r="D3" s="553"/>
      <c r="E3" s="553"/>
      <c r="F3" s="553"/>
      <c r="G3" s="553"/>
      <c r="H3" s="553"/>
      <c r="I3" s="553"/>
      <c r="J3" s="553"/>
      <c r="K3" s="553"/>
      <c r="L3" s="553"/>
      <c r="M3" s="553"/>
      <c r="N3" s="553"/>
      <c r="O3" s="553"/>
      <c r="P3" s="553"/>
      <c r="Q3" s="553"/>
      <c r="R3" s="553"/>
      <c r="S3" s="553"/>
      <c r="T3" s="553"/>
      <c r="U3" s="553"/>
      <c r="V3" s="553"/>
      <c r="W3" s="553"/>
      <c r="X3" s="553"/>
      <c r="Y3" s="553"/>
      <c r="Z3" s="553"/>
      <c r="AA3" s="553"/>
      <c r="AB3" s="553"/>
      <c r="AC3" s="553"/>
      <c r="AD3" s="553"/>
      <c r="AE3" s="553"/>
      <c r="AF3" s="553"/>
    </row>
    <row r="4" spans="1:32" ht="12.95" customHeight="1">
      <c r="A4" s="549"/>
      <c r="B4" s="549"/>
      <c r="C4" s="463">
        <v>1990</v>
      </c>
      <c r="D4" s="463">
        <v>1991</v>
      </c>
      <c r="E4" s="463">
        <v>1992</v>
      </c>
      <c r="F4" s="463">
        <v>1993</v>
      </c>
      <c r="G4" s="463">
        <v>1994</v>
      </c>
      <c r="H4" s="463">
        <v>1995</v>
      </c>
      <c r="I4" s="463">
        <v>1996</v>
      </c>
      <c r="J4" s="463">
        <v>1997</v>
      </c>
      <c r="K4" s="463">
        <v>1998</v>
      </c>
      <c r="L4" s="463">
        <v>1999</v>
      </c>
      <c r="M4" s="463">
        <v>2000</v>
      </c>
      <c r="N4" s="463">
        <v>2001</v>
      </c>
      <c r="O4" s="463">
        <v>2002</v>
      </c>
      <c r="P4" s="463">
        <v>2003</v>
      </c>
      <c r="Q4" s="463">
        <v>2004</v>
      </c>
      <c r="R4" s="463">
        <v>2005</v>
      </c>
      <c r="S4" s="463">
        <v>2006</v>
      </c>
      <c r="T4" s="463">
        <v>2007</v>
      </c>
      <c r="U4" s="463">
        <v>2008</v>
      </c>
      <c r="V4" s="463">
        <v>2009</v>
      </c>
      <c r="W4" s="463">
        <v>2010</v>
      </c>
      <c r="X4" s="463">
        <v>2011</v>
      </c>
      <c r="Y4" s="463">
        <v>2012</v>
      </c>
      <c r="Z4" s="463">
        <v>2013</v>
      </c>
      <c r="AA4" s="463">
        <v>2014</v>
      </c>
      <c r="AB4" s="463">
        <v>2015</v>
      </c>
      <c r="AC4" s="463">
        <v>2016</v>
      </c>
      <c r="AD4" s="463">
        <v>2017</v>
      </c>
      <c r="AE4" s="463">
        <v>2018</v>
      </c>
      <c r="AF4" s="463">
        <v>2019</v>
      </c>
    </row>
    <row r="5" spans="1:32" ht="11.1" customHeight="1">
      <c r="A5" s="464" t="s">
        <v>403</v>
      </c>
      <c r="B5" s="465" t="s">
        <v>404</v>
      </c>
      <c r="C5" s="466">
        <v>5305.3837587221242</v>
      </c>
      <c r="D5" s="466">
        <v>6031.4857706107523</v>
      </c>
      <c r="E5" s="466">
        <v>6930.6103161963183</v>
      </c>
      <c r="F5" s="466">
        <v>8171.8838867085869</v>
      </c>
      <c r="G5" s="466">
        <v>9881.5078020489855</v>
      </c>
      <c r="H5" s="466">
        <v>11261.332178879005</v>
      </c>
      <c r="I5" s="466">
        <v>13023.873303996694</v>
      </c>
      <c r="J5" s="466">
        <v>14817.165113208113</v>
      </c>
      <c r="K5" s="466">
        <v>17361.851654245806</v>
      </c>
      <c r="L5" s="466">
        <v>19087.529306373064</v>
      </c>
      <c r="M5" s="467">
        <v>22869.882998467496</v>
      </c>
      <c r="N5" s="467">
        <v>25693.338368669254</v>
      </c>
      <c r="O5" s="467">
        <v>31474.36798891869</v>
      </c>
      <c r="P5" s="467">
        <v>35440.061557821304</v>
      </c>
      <c r="Q5" s="467">
        <v>42058.495486340769</v>
      </c>
      <c r="R5" s="467">
        <v>53086.646487051286</v>
      </c>
      <c r="S5" s="467">
        <v>58511.546287129946</v>
      </c>
      <c r="T5" s="467">
        <v>69357.039682694303</v>
      </c>
      <c r="U5" s="467">
        <v>80559.432936520519</v>
      </c>
      <c r="V5" s="467">
        <v>88869.475667337494</v>
      </c>
      <c r="W5" s="467">
        <v>97539.687738000008</v>
      </c>
      <c r="X5" s="467">
        <v>113860.05101950926</v>
      </c>
      <c r="Y5" s="467">
        <v>128991.98034790281</v>
      </c>
      <c r="Z5" s="467">
        <v>151869.8785062941</v>
      </c>
      <c r="AA5" s="467">
        <v>170745.4910479651</v>
      </c>
      <c r="AB5" s="467">
        <v>192555.59224653139</v>
      </c>
      <c r="AC5" s="467">
        <v>210380.73664754315</v>
      </c>
      <c r="AD5" s="467">
        <v>226676.07356264663</v>
      </c>
      <c r="AE5" s="467">
        <v>255029.343847665</v>
      </c>
      <c r="AF5" s="467">
        <v>296499.68982830306</v>
      </c>
    </row>
    <row r="6" spans="1:32" ht="11.1" customHeight="1">
      <c r="A6" s="468" t="s">
        <v>405</v>
      </c>
      <c r="B6" s="469" t="s">
        <v>406</v>
      </c>
      <c r="C6" s="470">
        <v>2447.5485069501801</v>
      </c>
      <c r="D6" s="470">
        <v>2742.9874671058301</v>
      </c>
      <c r="E6" s="470">
        <v>3255.5060836522184</v>
      </c>
      <c r="F6" s="470">
        <v>4009.4874380504516</v>
      </c>
      <c r="G6" s="470">
        <v>4947.4710071103755</v>
      </c>
      <c r="H6" s="470">
        <v>5718.0539859767923</v>
      </c>
      <c r="I6" s="470">
        <v>6663.5025892885515</v>
      </c>
      <c r="J6" s="470">
        <v>7691.26261132133</v>
      </c>
      <c r="K6" s="470">
        <v>9217.9414496960926</v>
      </c>
      <c r="L6" s="470">
        <v>10224.005138626064</v>
      </c>
      <c r="M6" s="471">
        <v>12661.399664122842</v>
      </c>
      <c r="N6" s="471">
        <v>14194.738563000672</v>
      </c>
      <c r="O6" s="471">
        <v>17870.679386952579</v>
      </c>
      <c r="P6" s="471">
        <v>19400.637643448208</v>
      </c>
      <c r="Q6" s="471">
        <v>24471.648467500716</v>
      </c>
      <c r="R6" s="471">
        <v>32212.264589112267</v>
      </c>
      <c r="S6" s="471">
        <v>38574.98359291401</v>
      </c>
      <c r="T6" s="471">
        <v>45119.276741259557</v>
      </c>
      <c r="U6" s="471">
        <v>51213.022385847049</v>
      </c>
      <c r="V6" s="471">
        <v>57057.953080803672</v>
      </c>
      <c r="W6" s="471">
        <v>62305.224584303178</v>
      </c>
      <c r="X6" s="471">
        <v>72354.879172927889</v>
      </c>
      <c r="Y6" s="471">
        <v>80459.79295083895</v>
      </c>
      <c r="Z6" s="471">
        <v>97421.238911849054</v>
      </c>
      <c r="AA6" s="471">
        <v>112326.67779275173</v>
      </c>
      <c r="AB6" s="471">
        <v>128820.35009957818</v>
      </c>
      <c r="AC6" s="471">
        <v>141671.54149281009</v>
      </c>
      <c r="AD6" s="471">
        <v>154473.01082641335</v>
      </c>
      <c r="AE6" s="471">
        <v>175050.26139918715</v>
      </c>
      <c r="AF6" s="471">
        <v>207257.94016471467</v>
      </c>
    </row>
    <row r="7" spans="1:32" ht="11.1" customHeight="1">
      <c r="A7" s="468" t="s">
        <v>407</v>
      </c>
      <c r="B7" s="469" t="s">
        <v>408</v>
      </c>
      <c r="C7" s="470">
        <v>0</v>
      </c>
      <c r="D7" s="470">
        <v>0</v>
      </c>
      <c r="E7" s="470">
        <v>0</v>
      </c>
      <c r="F7" s="470">
        <v>0</v>
      </c>
      <c r="G7" s="470">
        <v>0</v>
      </c>
      <c r="H7" s="470">
        <v>0</v>
      </c>
      <c r="I7" s="470">
        <v>0</v>
      </c>
      <c r="J7" s="470">
        <v>0</v>
      </c>
      <c r="K7" s="470">
        <v>0</v>
      </c>
      <c r="L7" s="470">
        <v>0</v>
      </c>
      <c r="M7" s="471">
        <v>0</v>
      </c>
      <c r="N7" s="471">
        <v>0</v>
      </c>
      <c r="O7" s="471">
        <v>0</v>
      </c>
      <c r="P7" s="471">
        <v>0</v>
      </c>
      <c r="Q7" s="471">
        <v>0</v>
      </c>
      <c r="R7" s="471">
        <v>0</v>
      </c>
      <c r="S7" s="471">
        <v>0</v>
      </c>
      <c r="T7" s="471">
        <v>0</v>
      </c>
      <c r="U7" s="471">
        <v>0</v>
      </c>
      <c r="V7" s="471">
        <v>0</v>
      </c>
      <c r="W7" s="471">
        <v>0</v>
      </c>
      <c r="X7" s="471">
        <v>0</v>
      </c>
      <c r="Y7" s="471">
        <v>0</v>
      </c>
      <c r="Z7" s="471">
        <v>0</v>
      </c>
      <c r="AA7" s="471">
        <v>0</v>
      </c>
      <c r="AB7" s="471">
        <v>0</v>
      </c>
      <c r="AC7" s="471">
        <v>0</v>
      </c>
      <c r="AD7" s="471">
        <v>0</v>
      </c>
      <c r="AE7" s="471">
        <v>0</v>
      </c>
      <c r="AF7" s="471">
        <v>0</v>
      </c>
    </row>
    <row r="8" spans="1:32" ht="11.1" customHeight="1">
      <c r="A8" s="468" t="s">
        <v>409</v>
      </c>
      <c r="B8" s="469" t="s">
        <v>410</v>
      </c>
      <c r="C8" s="470">
        <v>2857.8352517719445</v>
      </c>
      <c r="D8" s="470">
        <v>3288.4983035049218</v>
      </c>
      <c r="E8" s="470">
        <v>3675.1042325440999</v>
      </c>
      <c r="F8" s="470">
        <v>4162.3964486581353</v>
      </c>
      <c r="G8" s="470">
        <v>4934.0367949386091</v>
      </c>
      <c r="H8" s="470">
        <v>5543.278192902213</v>
      </c>
      <c r="I8" s="470">
        <v>6360.3707147081432</v>
      </c>
      <c r="J8" s="470">
        <v>7125.9025018867833</v>
      </c>
      <c r="K8" s="470">
        <v>8143.910204549712</v>
      </c>
      <c r="L8" s="470">
        <v>8863.5241677470003</v>
      </c>
      <c r="M8" s="471">
        <v>10208.483334344653</v>
      </c>
      <c r="N8" s="471">
        <v>11498.599805668582</v>
      </c>
      <c r="O8" s="471">
        <v>13603.688601966109</v>
      </c>
      <c r="P8" s="471">
        <v>16039.423914373094</v>
      </c>
      <c r="Q8" s="471">
        <v>17586.847018840053</v>
      </c>
      <c r="R8" s="471">
        <v>20874.381897939023</v>
      </c>
      <c r="S8" s="471">
        <v>19936.562694215936</v>
      </c>
      <c r="T8" s="471">
        <v>24237.762941434743</v>
      </c>
      <c r="U8" s="471">
        <v>29346.410550673463</v>
      </c>
      <c r="V8" s="471">
        <v>31811.522586533822</v>
      </c>
      <c r="W8" s="471">
        <v>35234.463153696837</v>
      </c>
      <c r="X8" s="471">
        <v>41505.171846581368</v>
      </c>
      <c r="Y8" s="471">
        <v>48532.187397063855</v>
      </c>
      <c r="Z8" s="471">
        <v>54448.639594445056</v>
      </c>
      <c r="AA8" s="471">
        <v>58418.813255213376</v>
      </c>
      <c r="AB8" s="471">
        <v>63735.242146953213</v>
      </c>
      <c r="AC8" s="471">
        <v>68709.195154733039</v>
      </c>
      <c r="AD8" s="471">
        <v>72203.062736233274</v>
      </c>
      <c r="AE8" s="471">
        <v>79979.082448477842</v>
      </c>
      <c r="AF8" s="471">
        <v>89241.749663588416</v>
      </c>
    </row>
    <row r="9" spans="1:32" ht="11.1" customHeight="1">
      <c r="A9" s="468" t="s">
        <v>411</v>
      </c>
      <c r="B9" s="469" t="s">
        <v>412</v>
      </c>
      <c r="C9" s="470">
        <v>0</v>
      </c>
      <c r="D9" s="470">
        <v>0</v>
      </c>
      <c r="E9" s="470">
        <v>0</v>
      </c>
      <c r="F9" s="470">
        <v>0</v>
      </c>
      <c r="G9" s="470">
        <v>0</v>
      </c>
      <c r="H9" s="470">
        <v>0</v>
      </c>
      <c r="I9" s="470">
        <v>0</v>
      </c>
      <c r="J9" s="470">
        <v>0</v>
      </c>
      <c r="K9" s="470">
        <v>0</v>
      </c>
      <c r="L9" s="470">
        <v>0</v>
      </c>
      <c r="M9" s="471">
        <v>0</v>
      </c>
      <c r="N9" s="471">
        <v>0</v>
      </c>
      <c r="O9" s="471">
        <v>0</v>
      </c>
      <c r="P9" s="471">
        <v>0</v>
      </c>
      <c r="Q9" s="471">
        <v>0</v>
      </c>
      <c r="R9" s="471">
        <v>0</v>
      </c>
      <c r="S9" s="471">
        <v>0</v>
      </c>
      <c r="T9" s="471">
        <v>0</v>
      </c>
      <c r="U9" s="471">
        <v>0</v>
      </c>
      <c r="V9" s="471">
        <v>0</v>
      </c>
      <c r="W9" s="471">
        <v>0</v>
      </c>
      <c r="X9" s="471">
        <v>0</v>
      </c>
      <c r="Y9" s="471">
        <v>0</v>
      </c>
      <c r="Z9" s="471">
        <v>0</v>
      </c>
      <c r="AA9" s="471">
        <v>0</v>
      </c>
      <c r="AB9" s="471">
        <v>0</v>
      </c>
      <c r="AC9" s="471">
        <v>0</v>
      </c>
      <c r="AD9" s="471">
        <v>0</v>
      </c>
      <c r="AE9" s="471">
        <v>0</v>
      </c>
      <c r="AF9" s="471">
        <v>0</v>
      </c>
    </row>
    <row r="10" spans="1:32" ht="11.1" customHeight="1">
      <c r="A10" s="464" t="s">
        <v>413</v>
      </c>
      <c r="B10" s="465" t="s">
        <v>414</v>
      </c>
      <c r="C10" s="466">
        <v>9.5302303100000003</v>
      </c>
      <c r="D10" s="466">
        <v>11.958351649999999</v>
      </c>
      <c r="E10" s="466">
        <v>13.717076070000001</v>
      </c>
      <c r="F10" s="466">
        <v>15.4648731</v>
      </c>
      <c r="G10" s="466">
        <v>17.150647249999999</v>
      </c>
      <c r="H10" s="466">
        <v>19.7773073</v>
      </c>
      <c r="I10" s="466">
        <v>22.824534710000002</v>
      </c>
      <c r="J10" s="466">
        <v>26.867056959999999</v>
      </c>
      <c r="K10" s="466">
        <v>70.000196710000012</v>
      </c>
      <c r="L10" s="466">
        <v>76.168461000000008</v>
      </c>
      <c r="M10" s="466">
        <v>81.740220720901007</v>
      </c>
      <c r="N10" s="466">
        <v>130.709903303418</v>
      </c>
      <c r="O10" s="466">
        <v>112.17771899464</v>
      </c>
      <c r="P10" s="466">
        <v>102.38355263001</v>
      </c>
      <c r="Q10" s="466">
        <v>114.44352599623001</v>
      </c>
      <c r="R10" s="466">
        <v>128.20508950300001</v>
      </c>
      <c r="S10" s="466">
        <v>142.82929466234</v>
      </c>
      <c r="T10" s="466">
        <v>152.82986135972001</v>
      </c>
      <c r="U10" s="466">
        <v>161.33471595645</v>
      </c>
      <c r="V10" s="466">
        <v>174.45588003570998</v>
      </c>
      <c r="W10" s="466">
        <v>232.36667337592996</v>
      </c>
      <c r="X10" s="466">
        <v>225.61252076242002</v>
      </c>
      <c r="Y10" s="466">
        <v>192.72630110653</v>
      </c>
      <c r="Z10" s="466">
        <v>200.11174837585</v>
      </c>
      <c r="AA10" s="466">
        <v>207.51614066820002</v>
      </c>
      <c r="AB10" s="466">
        <v>215.99790402708999</v>
      </c>
      <c r="AC10" s="466">
        <v>224.52430666827001</v>
      </c>
      <c r="AD10" s="466">
        <v>233.25310494338001</v>
      </c>
      <c r="AE10" s="466">
        <v>242.17242123879919</v>
      </c>
      <c r="AF10" s="466">
        <v>248.67492648581387</v>
      </c>
    </row>
    <row r="11" spans="1:32" ht="11.1" customHeight="1">
      <c r="A11" s="468" t="s">
        <v>415</v>
      </c>
      <c r="B11" s="469" t="s">
        <v>416</v>
      </c>
      <c r="C11" s="470">
        <v>0</v>
      </c>
      <c r="D11" s="470">
        <v>0</v>
      </c>
      <c r="E11" s="470">
        <v>0</v>
      </c>
      <c r="F11" s="470">
        <v>0</v>
      </c>
      <c r="G11" s="470">
        <v>0</v>
      </c>
      <c r="H11" s="470">
        <v>0</v>
      </c>
      <c r="I11" s="470">
        <v>0</v>
      </c>
      <c r="J11" s="470">
        <v>0</v>
      </c>
      <c r="K11" s="470">
        <v>0</v>
      </c>
      <c r="L11" s="470">
        <v>0</v>
      </c>
      <c r="M11" s="470">
        <v>0</v>
      </c>
      <c r="N11" s="470">
        <v>0</v>
      </c>
      <c r="O11" s="470">
        <v>0</v>
      </c>
      <c r="P11" s="470">
        <v>0</v>
      </c>
      <c r="Q11" s="470">
        <v>0</v>
      </c>
      <c r="R11" s="470">
        <v>0</v>
      </c>
      <c r="S11" s="470">
        <v>0</v>
      </c>
      <c r="T11" s="470">
        <v>0</v>
      </c>
      <c r="U11" s="470">
        <v>0</v>
      </c>
      <c r="V11" s="470">
        <v>0</v>
      </c>
      <c r="W11" s="470">
        <v>0</v>
      </c>
      <c r="X11" s="470">
        <v>0</v>
      </c>
      <c r="Y11" s="470">
        <v>0</v>
      </c>
      <c r="Z11" s="470">
        <v>0</v>
      </c>
      <c r="AA11" s="470">
        <v>0</v>
      </c>
      <c r="AB11" s="470">
        <v>0</v>
      </c>
      <c r="AC11" s="470">
        <v>0</v>
      </c>
      <c r="AD11" s="470">
        <v>0</v>
      </c>
      <c r="AE11" s="470">
        <v>0</v>
      </c>
      <c r="AF11" s="470">
        <v>0</v>
      </c>
    </row>
    <row r="12" spans="1:32" ht="11.1" customHeight="1">
      <c r="A12" s="468" t="s">
        <v>417</v>
      </c>
      <c r="B12" s="469" t="s">
        <v>418</v>
      </c>
      <c r="C12" s="470">
        <v>0</v>
      </c>
      <c r="D12" s="470">
        <v>0</v>
      </c>
      <c r="E12" s="470">
        <v>0</v>
      </c>
      <c r="F12" s="470">
        <v>0</v>
      </c>
      <c r="G12" s="470">
        <v>0</v>
      </c>
      <c r="H12" s="470">
        <v>0</v>
      </c>
      <c r="I12" s="470">
        <v>0</v>
      </c>
      <c r="J12" s="470">
        <v>0</v>
      </c>
      <c r="K12" s="470">
        <v>0</v>
      </c>
      <c r="L12" s="470">
        <v>0</v>
      </c>
      <c r="M12" s="470">
        <v>0</v>
      </c>
      <c r="N12" s="470">
        <v>0</v>
      </c>
      <c r="O12" s="470">
        <v>0</v>
      </c>
      <c r="P12" s="470">
        <v>0</v>
      </c>
      <c r="Q12" s="470">
        <v>0</v>
      </c>
      <c r="R12" s="470">
        <v>0</v>
      </c>
      <c r="S12" s="470">
        <v>0</v>
      </c>
      <c r="T12" s="470">
        <v>0</v>
      </c>
      <c r="U12" s="470">
        <v>0</v>
      </c>
      <c r="V12" s="470">
        <v>0</v>
      </c>
      <c r="W12" s="470">
        <v>0</v>
      </c>
      <c r="X12" s="470">
        <v>0</v>
      </c>
      <c r="Y12" s="470">
        <v>0</v>
      </c>
      <c r="Z12" s="470">
        <v>0</v>
      </c>
      <c r="AA12" s="470">
        <v>0</v>
      </c>
      <c r="AB12" s="470">
        <v>0</v>
      </c>
      <c r="AC12" s="470">
        <v>0</v>
      </c>
      <c r="AD12" s="470">
        <v>0</v>
      </c>
      <c r="AE12" s="470">
        <v>0</v>
      </c>
      <c r="AF12" s="470">
        <v>0</v>
      </c>
    </row>
    <row r="13" spans="1:32" ht="11.1" customHeight="1">
      <c r="A13" s="468" t="s">
        <v>419</v>
      </c>
      <c r="B13" s="469" t="s">
        <v>420</v>
      </c>
      <c r="C13" s="470">
        <v>8.2358115000000005</v>
      </c>
      <c r="D13" s="470">
        <v>9.5298809999999996</v>
      </c>
      <c r="E13" s="470">
        <v>10.884788</v>
      </c>
      <c r="F13" s="470">
        <v>12.785978</v>
      </c>
      <c r="G13" s="470">
        <v>14.821205000000001</v>
      </c>
      <c r="H13" s="470">
        <v>17.091106</v>
      </c>
      <c r="I13" s="470">
        <v>19.659638000000001</v>
      </c>
      <c r="J13" s="470">
        <v>22.785820000000001</v>
      </c>
      <c r="K13" s="470">
        <v>27.999524000000001</v>
      </c>
      <c r="L13" s="470">
        <v>39.811332</v>
      </c>
      <c r="M13" s="470">
        <v>51.623136000000002</v>
      </c>
      <c r="N13" s="470">
        <v>63.434944000000002</v>
      </c>
      <c r="O13" s="470">
        <v>75.246752000000001</v>
      </c>
      <c r="P13" s="470">
        <v>87.058552000000006</v>
      </c>
      <c r="Q13" s="470">
        <v>98.870360000000005</v>
      </c>
      <c r="R13" s="470">
        <v>110.7</v>
      </c>
      <c r="S13" s="470">
        <v>122.5</v>
      </c>
      <c r="T13" s="470">
        <v>130.80000000000001</v>
      </c>
      <c r="U13" s="470">
        <v>139.4</v>
      </c>
      <c r="V13" s="470">
        <v>148.19999999999999</v>
      </c>
      <c r="W13" s="470">
        <v>154.19999999999999</v>
      </c>
      <c r="X13" s="470">
        <v>160.30000000000001</v>
      </c>
      <c r="Y13" s="470">
        <v>166.5</v>
      </c>
      <c r="Z13" s="470">
        <v>172.9</v>
      </c>
      <c r="AA13" s="470">
        <v>179.3</v>
      </c>
      <c r="AB13" s="470">
        <v>186.6</v>
      </c>
      <c r="AC13" s="470">
        <v>194</v>
      </c>
      <c r="AD13" s="470">
        <v>201.5</v>
      </c>
      <c r="AE13" s="470">
        <v>209.2</v>
      </c>
      <c r="AF13" s="470">
        <v>214.80358796227776</v>
      </c>
    </row>
    <row r="14" spans="1:32" ht="11.1" customHeight="1">
      <c r="A14" s="468" t="s">
        <v>421</v>
      </c>
      <c r="B14" s="469" t="s">
        <v>422</v>
      </c>
      <c r="C14" s="470">
        <v>1.29441881</v>
      </c>
      <c r="D14" s="470">
        <v>2.42847065</v>
      </c>
      <c r="E14" s="470">
        <v>2.8322880699999997</v>
      </c>
      <c r="F14" s="470">
        <v>2.6788951000000001</v>
      </c>
      <c r="G14" s="470">
        <v>2.3294422499999996</v>
      </c>
      <c r="H14" s="470">
        <v>2.6862012999999996</v>
      </c>
      <c r="I14" s="470">
        <v>3.1648967099999998</v>
      </c>
      <c r="J14" s="470">
        <v>4.08123696</v>
      </c>
      <c r="K14" s="470">
        <v>42.000672710000003</v>
      </c>
      <c r="L14" s="470">
        <v>36.357129</v>
      </c>
      <c r="M14" s="470">
        <v>30.117084720901001</v>
      </c>
      <c r="N14" s="470">
        <v>67.274959303418001</v>
      </c>
      <c r="O14" s="470">
        <v>36.930966994640002</v>
      </c>
      <c r="P14" s="470">
        <v>15.325000630010001</v>
      </c>
      <c r="Q14" s="470">
        <v>15.573165996229999</v>
      </c>
      <c r="R14" s="470">
        <v>17.505089503000001</v>
      </c>
      <c r="S14" s="470">
        <v>20.329294662340001</v>
      </c>
      <c r="T14" s="470">
        <v>22.029861359719998</v>
      </c>
      <c r="U14" s="470">
        <v>21.934715956449999</v>
      </c>
      <c r="V14" s="470">
        <v>26.25588003571</v>
      </c>
      <c r="W14" s="470">
        <v>78.166673375929989</v>
      </c>
      <c r="X14" s="470">
        <v>65.312520762420007</v>
      </c>
      <c r="Y14" s="470">
        <v>26.226301106530002</v>
      </c>
      <c r="Z14" s="470">
        <v>27.211748375850004</v>
      </c>
      <c r="AA14" s="470">
        <v>28.216140668200001</v>
      </c>
      <c r="AB14" s="470">
        <v>29.39790402709</v>
      </c>
      <c r="AC14" s="470">
        <v>30.52430666827</v>
      </c>
      <c r="AD14" s="470">
        <v>31.753104943380002</v>
      </c>
      <c r="AE14" s="470">
        <v>32.9724212387992</v>
      </c>
      <c r="AF14" s="470">
        <v>33.871338523536103</v>
      </c>
    </row>
    <row r="15" spans="1:32" ht="11.1" customHeight="1">
      <c r="A15" s="464" t="s">
        <v>292</v>
      </c>
      <c r="B15" s="465" t="s">
        <v>423</v>
      </c>
      <c r="C15" s="466">
        <v>5.9599070000000003</v>
      </c>
      <c r="D15" s="466">
        <v>6.8963704999999997</v>
      </c>
      <c r="E15" s="466">
        <v>7.8768589999999996</v>
      </c>
      <c r="F15" s="466">
        <v>9.2526700000000002</v>
      </c>
      <c r="G15" s="466">
        <v>10.725477</v>
      </c>
      <c r="H15" s="466">
        <v>12.368107999999999</v>
      </c>
      <c r="I15" s="466">
        <v>14.226846999999999</v>
      </c>
      <c r="J15" s="466">
        <v>16.489131</v>
      </c>
      <c r="K15" s="466">
        <v>20.262067999999999</v>
      </c>
      <c r="L15" s="466">
        <v>28.80977</v>
      </c>
      <c r="M15" s="466">
        <v>37.357472000000001</v>
      </c>
      <c r="N15" s="466">
        <v>45.905175999999997</v>
      </c>
      <c r="O15" s="466">
        <v>54.45288</v>
      </c>
      <c r="P15" s="466">
        <v>63.000584000000003</v>
      </c>
      <c r="Q15" s="466">
        <v>71.548287999999999</v>
      </c>
      <c r="R15" s="466">
        <v>80.095984000000001</v>
      </c>
      <c r="S15" s="466">
        <v>88.643687999999997</v>
      </c>
      <c r="T15" s="466">
        <v>94.651759999999996</v>
      </c>
      <c r="U15" s="466">
        <v>100.9</v>
      </c>
      <c r="V15" s="466">
        <v>107.3</v>
      </c>
      <c r="W15" s="466">
        <v>111.6</v>
      </c>
      <c r="X15" s="466">
        <v>116</v>
      </c>
      <c r="Y15" s="466">
        <v>120.5</v>
      </c>
      <c r="Z15" s="466">
        <v>125.1</v>
      </c>
      <c r="AA15" s="466">
        <v>129.80000000000001</v>
      </c>
      <c r="AB15" s="466">
        <v>135</v>
      </c>
      <c r="AC15" s="466">
        <v>140.4</v>
      </c>
      <c r="AD15" s="466">
        <v>145.80000000000001</v>
      </c>
      <c r="AE15" s="466">
        <v>151.4</v>
      </c>
      <c r="AF15" s="466">
        <v>155.45536910845507</v>
      </c>
    </row>
    <row r="16" spans="1:32" ht="11.1" customHeight="1">
      <c r="A16" s="468" t="s">
        <v>424</v>
      </c>
      <c r="B16" s="469" t="s">
        <v>425</v>
      </c>
      <c r="C16" s="470">
        <v>5.9599070000000003</v>
      </c>
      <c r="D16" s="470">
        <v>6.8963704999999997</v>
      </c>
      <c r="E16" s="470">
        <v>7.8768589999999996</v>
      </c>
      <c r="F16" s="470">
        <v>9.2526700000000002</v>
      </c>
      <c r="G16" s="470">
        <v>10.725477</v>
      </c>
      <c r="H16" s="470">
        <v>12.368107999999999</v>
      </c>
      <c r="I16" s="470">
        <v>14.226846999999999</v>
      </c>
      <c r="J16" s="470">
        <v>16.489131</v>
      </c>
      <c r="K16" s="470">
        <v>20.262067999999999</v>
      </c>
      <c r="L16" s="470">
        <v>28.80977</v>
      </c>
      <c r="M16" s="470">
        <v>37.357472000000001</v>
      </c>
      <c r="N16" s="470">
        <v>45.905175999999997</v>
      </c>
      <c r="O16" s="470">
        <v>54.45288</v>
      </c>
      <c r="P16" s="470">
        <v>63.000584000000003</v>
      </c>
      <c r="Q16" s="470">
        <v>71.548287999999999</v>
      </c>
      <c r="R16" s="470">
        <v>80.095984000000001</v>
      </c>
      <c r="S16" s="470">
        <v>88.643687999999997</v>
      </c>
      <c r="T16" s="470">
        <v>94.651759999999996</v>
      </c>
      <c r="U16" s="470">
        <v>100.9</v>
      </c>
      <c r="V16" s="470">
        <v>107.3</v>
      </c>
      <c r="W16" s="470">
        <v>111.6</v>
      </c>
      <c r="X16" s="470">
        <v>116</v>
      </c>
      <c r="Y16" s="470">
        <v>120.5</v>
      </c>
      <c r="Z16" s="470">
        <v>125.1</v>
      </c>
      <c r="AA16" s="470">
        <v>129.80000000000001</v>
      </c>
      <c r="AB16" s="470">
        <v>135</v>
      </c>
      <c r="AC16" s="470">
        <v>140.4</v>
      </c>
      <c r="AD16" s="470">
        <v>145.80000000000001</v>
      </c>
      <c r="AE16" s="470">
        <v>151.4</v>
      </c>
      <c r="AF16" s="470">
        <v>155.45536910845507</v>
      </c>
    </row>
    <row r="17" spans="1:32" ht="11.1" customHeight="1">
      <c r="A17" s="468" t="s">
        <v>426</v>
      </c>
      <c r="B17" s="469" t="s">
        <v>427</v>
      </c>
      <c r="C17" s="470">
        <v>0</v>
      </c>
      <c r="D17" s="470">
        <v>0</v>
      </c>
      <c r="E17" s="470">
        <v>0</v>
      </c>
      <c r="F17" s="470">
        <v>0</v>
      </c>
      <c r="G17" s="470">
        <v>0</v>
      </c>
      <c r="H17" s="470">
        <v>0</v>
      </c>
      <c r="I17" s="470">
        <v>0</v>
      </c>
      <c r="J17" s="470">
        <v>0</v>
      </c>
      <c r="K17" s="470">
        <v>0</v>
      </c>
      <c r="L17" s="470">
        <v>0</v>
      </c>
      <c r="M17" s="470">
        <v>0</v>
      </c>
      <c r="N17" s="470">
        <v>0</v>
      </c>
      <c r="O17" s="470">
        <v>0</v>
      </c>
      <c r="P17" s="470">
        <v>0</v>
      </c>
      <c r="Q17" s="470">
        <v>0</v>
      </c>
      <c r="R17" s="470">
        <v>0</v>
      </c>
      <c r="S17" s="470">
        <v>0</v>
      </c>
      <c r="T17" s="470">
        <v>0</v>
      </c>
      <c r="U17" s="470">
        <v>0</v>
      </c>
      <c r="V17" s="470">
        <v>0</v>
      </c>
      <c r="W17" s="470">
        <v>0</v>
      </c>
      <c r="X17" s="470">
        <v>0</v>
      </c>
      <c r="Y17" s="470">
        <v>0</v>
      </c>
      <c r="Z17" s="470">
        <v>0</v>
      </c>
      <c r="AA17" s="470">
        <v>0</v>
      </c>
      <c r="AB17" s="470">
        <v>0</v>
      </c>
      <c r="AC17" s="470">
        <v>0</v>
      </c>
      <c r="AD17" s="470">
        <v>0</v>
      </c>
      <c r="AE17" s="470">
        <v>0</v>
      </c>
      <c r="AF17" s="470">
        <v>0</v>
      </c>
    </row>
    <row r="18" spans="1:32" ht="11.1" customHeight="1">
      <c r="A18" s="468" t="s">
        <v>428</v>
      </c>
      <c r="B18" s="469" t="s">
        <v>429</v>
      </c>
      <c r="C18" s="470">
        <v>0</v>
      </c>
      <c r="D18" s="470">
        <v>0</v>
      </c>
      <c r="E18" s="470">
        <v>0</v>
      </c>
      <c r="F18" s="470">
        <v>0</v>
      </c>
      <c r="G18" s="470">
        <v>0</v>
      </c>
      <c r="H18" s="470">
        <v>0</v>
      </c>
      <c r="I18" s="470">
        <v>0</v>
      </c>
      <c r="J18" s="470">
        <v>0</v>
      </c>
      <c r="K18" s="470">
        <v>0</v>
      </c>
      <c r="L18" s="470">
        <v>0</v>
      </c>
      <c r="M18" s="470">
        <v>0</v>
      </c>
      <c r="N18" s="470">
        <v>0</v>
      </c>
      <c r="O18" s="470">
        <v>0</v>
      </c>
      <c r="P18" s="470">
        <v>0</v>
      </c>
      <c r="Q18" s="470">
        <v>0</v>
      </c>
      <c r="R18" s="470">
        <v>0</v>
      </c>
      <c r="S18" s="470">
        <v>0</v>
      </c>
      <c r="T18" s="470">
        <v>0</v>
      </c>
      <c r="U18" s="470">
        <v>0</v>
      </c>
      <c r="V18" s="470">
        <v>0</v>
      </c>
      <c r="W18" s="470">
        <v>0</v>
      </c>
      <c r="X18" s="470">
        <v>0</v>
      </c>
      <c r="Y18" s="470">
        <v>0</v>
      </c>
      <c r="Z18" s="470">
        <v>0</v>
      </c>
      <c r="AA18" s="470">
        <v>0</v>
      </c>
      <c r="AB18" s="470">
        <v>0</v>
      </c>
      <c r="AC18" s="470">
        <v>0</v>
      </c>
      <c r="AD18" s="470">
        <v>0</v>
      </c>
      <c r="AE18" s="470">
        <v>0</v>
      </c>
      <c r="AF18" s="470">
        <v>0</v>
      </c>
    </row>
    <row r="19" spans="1:32" ht="11.1" customHeight="1">
      <c r="A19" s="464" t="s">
        <v>293</v>
      </c>
      <c r="B19" s="465" t="s">
        <v>430</v>
      </c>
      <c r="C19" s="466">
        <v>552.78013804254203</v>
      </c>
      <c r="D19" s="466">
        <v>653.6424649008128</v>
      </c>
      <c r="E19" s="466">
        <v>696.66919991022985</v>
      </c>
      <c r="F19" s="466">
        <v>790.33164366581957</v>
      </c>
      <c r="G19" s="466">
        <v>948.99496523558992</v>
      </c>
      <c r="H19" s="466">
        <v>1100.69044239749</v>
      </c>
      <c r="I19" s="466">
        <v>1296.9857182580602</v>
      </c>
      <c r="J19" s="466">
        <v>1469.5232536761166</v>
      </c>
      <c r="K19" s="466">
        <v>1650.6193937094697</v>
      </c>
      <c r="L19" s="466">
        <v>1843.5133299548893</v>
      </c>
      <c r="M19" s="466">
        <v>2019.7815018829124</v>
      </c>
      <c r="N19" s="466">
        <v>2439.250169009315</v>
      </c>
      <c r="O19" s="466">
        <v>3010.486403958218</v>
      </c>
      <c r="P19" s="466">
        <v>3379.760628122563</v>
      </c>
      <c r="Q19" s="466">
        <v>4082.5009131483921</v>
      </c>
      <c r="R19" s="466">
        <v>5430.0788928849515</v>
      </c>
      <c r="S19" s="466">
        <v>8158.6507314826322</v>
      </c>
      <c r="T19" s="466">
        <v>9108.7601240708573</v>
      </c>
      <c r="U19" s="466">
        <v>10402.803543217018</v>
      </c>
      <c r="V19" s="466">
        <v>12311.544184873303</v>
      </c>
      <c r="W19" s="466">
        <v>15095.041121084907</v>
      </c>
      <c r="X19" s="466">
        <v>16881.183189616142</v>
      </c>
      <c r="Y19" s="466">
        <v>19693.833724676762</v>
      </c>
      <c r="Z19" s="466">
        <v>21091.649367106558</v>
      </c>
      <c r="AA19" s="466">
        <v>21897.245501433485</v>
      </c>
      <c r="AB19" s="466">
        <v>23880.681307297851</v>
      </c>
      <c r="AC19" s="466">
        <v>26368.072660599231</v>
      </c>
      <c r="AD19" s="466">
        <v>27626.073952437073</v>
      </c>
      <c r="AE19" s="466">
        <v>30298.096457997199</v>
      </c>
      <c r="AF19" s="466">
        <v>32719.565015886572</v>
      </c>
    </row>
    <row r="20" spans="1:32" ht="11.1" customHeight="1">
      <c r="A20" s="468" t="s">
        <v>431</v>
      </c>
      <c r="B20" s="469" t="s">
        <v>432</v>
      </c>
      <c r="C20" s="470">
        <v>444.4567156125301</v>
      </c>
      <c r="D20" s="470">
        <v>538.3846799921198</v>
      </c>
      <c r="E20" s="470">
        <v>606.36848718993986</v>
      </c>
      <c r="F20" s="470">
        <v>697.77141571152958</v>
      </c>
      <c r="G20" s="470">
        <v>830.68880738172993</v>
      </c>
      <c r="H20" s="470">
        <v>958.87874577746004</v>
      </c>
      <c r="I20" s="470">
        <v>1139.1907115516601</v>
      </c>
      <c r="J20" s="470">
        <v>1282.5235199743465</v>
      </c>
      <c r="K20" s="470">
        <v>1426.0510500231696</v>
      </c>
      <c r="L20" s="470">
        <v>1554.1537509547493</v>
      </c>
      <c r="M20" s="470">
        <v>1698.4949180789022</v>
      </c>
      <c r="N20" s="470">
        <v>2059.782194045285</v>
      </c>
      <c r="O20" s="470">
        <v>2496.3149889427577</v>
      </c>
      <c r="P20" s="470">
        <v>2643.755786009363</v>
      </c>
      <c r="Q20" s="470">
        <v>3300.972129026492</v>
      </c>
      <c r="R20" s="470">
        <v>4358.6928258924518</v>
      </c>
      <c r="S20" s="470">
        <v>7075.2657030674327</v>
      </c>
      <c r="T20" s="470">
        <v>7812.2778211545165</v>
      </c>
      <c r="U20" s="470">
        <v>8858.5640461902476</v>
      </c>
      <c r="V20" s="470">
        <v>10573.812416501483</v>
      </c>
      <c r="W20" s="470">
        <v>13173.129635735408</v>
      </c>
      <c r="X20" s="470">
        <v>14655.662174133291</v>
      </c>
      <c r="Y20" s="470">
        <v>17098.130264871361</v>
      </c>
      <c r="Z20" s="470">
        <v>18057.45683085316</v>
      </c>
      <c r="AA20" s="470">
        <v>18578.643597750775</v>
      </c>
      <c r="AB20" s="470">
        <v>20058.203204288649</v>
      </c>
      <c r="AC20" s="470">
        <v>22159.625866699331</v>
      </c>
      <c r="AD20" s="470">
        <v>22950.725728838072</v>
      </c>
      <c r="AE20" s="470">
        <v>25103.205242963795</v>
      </c>
      <c r="AF20" s="470">
        <v>27085.860454669557</v>
      </c>
    </row>
    <row r="21" spans="1:32" ht="11.1" customHeight="1">
      <c r="A21" s="468" t="s">
        <v>433</v>
      </c>
      <c r="B21" s="469" t="s">
        <v>434</v>
      </c>
      <c r="C21" s="470">
        <v>0</v>
      </c>
      <c r="D21" s="470">
        <v>0</v>
      </c>
      <c r="E21" s="470">
        <v>0</v>
      </c>
      <c r="F21" s="470">
        <v>0</v>
      </c>
      <c r="G21" s="470">
        <v>0</v>
      </c>
      <c r="H21" s="470">
        <v>0</v>
      </c>
      <c r="I21" s="470">
        <v>0</v>
      </c>
      <c r="J21" s="470">
        <v>0</v>
      </c>
      <c r="K21" s="470">
        <v>0</v>
      </c>
      <c r="L21" s="470">
        <v>0</v>
      </c>
      <c r="M21" s="470">
        <v>0</v>
      </c>
      <c r="N21" s="470">
        <v>0</v>
      </c>
      <c r="O21" s="470">
        <v>0</v>
      </c>
      <c r="P21" s="470">
        <v>0</v>
      </c>
      <c r="Q21" s="470">
        <v>0</v>
      </c>
      <c r="R21" s="470">
        <v>0</v>
      </c>
      <c r="S21" s="470">
        <v>0</v>
      </c>
      <c r="T21" s="470">
        <v>0</v>
      </c>
      <c r="U21" s="470">
        <v>0</v>
      </c>
      <c r="V21" s="470">
        <v>0</v>
      </c>
      <c r="W21" s="470">
        <v>0</v>
      </c>
      <c r="X21" s="470">
        <v>0</v>
      </c>
      <c r="Y21" s="470">
        <v>0</v>
      </c>
      <c r="Z21" s="470">
        <v>0</v>
      </c>
      <c r="AA21" s="470">
        <v>0</v>
      </c>
      <c r="AB21" s="470">
        <v>0</v>
      </c>
      <c r="AC21" s="470">
        <v>0</v>
      </c>
      <c r="AD21" s="470">
        <v>0</v>
      </c>
      <c r="AE21" s="470">
        <v>0</v>
      </c>
      <c r="AF21" s="470">
        <v>0</v>
      </c>
    </row>
    <row r="22" spans="1:32" ht="11.1" customHeight="1">
      <c r="A22" s="468" t="s">
        <v>435</v>
      </c>
      <c r="B22" s="469" t="s">
        <v>436</v>
      </c>
      <c r="C22" s="470">
        <v>58.723422430011965</v>
      </c>
      <c r="D22" s="470">
        <v>67.002163908692992</v>
      </c>
      <c r="E22" s="470">
        <v>78.490770720289959</v>
      </c>
      <c r="F22" s="470">
        <v>89.511058954289979</v>
      </c>
      <c r="G22" s="470">
        <v>108.10920145385998</v>
      </c>
      <c r="H22" s="470">
        <v>127.83718662002997</v>
      </c>
      <c r="I22" s="470">
        <v>148.96496470640008</v>
      </c>
      <c r="J22" s="470">
        <v>180.86999270177</v>
      </c>
      <c r="K22" s="470">
        <v>224.56834368630004</v>
      </c>
      <c r="L22" s="470">
        <v>266.65957900013996</v>
      </c>
      <c r="M22" s="470">
        <v>321.28658380401015</v>
      </c>
      <c r="N22" s="470">
        <v>379.46797496402985</v>
      </c>
      <c r="O22" s="470">
        <v>514.17141501546018</v>
      </c>
      <c r="P22" s="470">
        <v>599.24404211320007</v>
      </c>
      <c r="Q22" s="470">
        <v>742.42878412190009</v>
      </c>
      <c r="R22" s="470">
        <v>948.38606699249965</v>
      </c>
      <c r="S22" s="470">
        <v>1083.3850284151993</v>
      </c>
      <c r="T22" s="470">
        <v>1269.6105629163399</v>
      </c>
      <c r="U22" s="470">
        <v>1511.9394970267708</v>
      </c>
      <c r="V22" s="470">
        <v>1737.731768371819</v>
      </c>
      <c r="W22" s="470">
        <v>1921.9114853494993</v>
      </c>
      <c r="X22" s="470">
        <v>2225.5210154828505</v>
      </c>
      <c r="Y22" s="470">
        <v>2563.0034598054008</v>
      </c>
      <c r="Z22" s="470">
        <v>3034.1925362533989</v>
      </c>
      <c r="AA22" s="470">
        <v>3318.6019036827092</v>
      </c>
      <c r="AB22" s="470">
        <v>3822.4781030092008</v>
      </c>
      <c r="AC22" s="470">
        <v>4208.4467938999014</v>
      </c>
      <c r="AD22" s="470">
        <v>4675.3482235989995</v>
      </c>
      <c r="AE22" s="470">
        <v>5194.8912150334045</v>
      </c>
      <c r="AF22" s="470">
        <v>5633.7045612170159</v>
      </c>
    </row>
    <row r="23" spans="1:32" ht="11.1" customHeight="1">
      <c r="A23" s="468" t="s">
        <v>437</v>
      </c>
      <c r="B23" s="469" t="s">
        <v>438</v>
      </c>
      <c r="C23" s="470">
        <v>49.6</v>
      </c>
      <c r="D23" s="470">
        <v>48.255621000000005</v>
      </c>
      <c r="E23" s="470">
        <v>11.809941999999999</v>
      </c>
      <c r="F23" s="470">
        <v>3.049169</v>
      </c>
      <c r="G23" s="470">
        <v>10.196956399999999</v>
      </c>
      <c r="H23" s="470">
        <v>13.97451</v>
      </c>
      <c r="I23" s="470">
        <v>8.8300420000000006</v>
      </c>
      <c r="J23" s="470">
        <v>6.1297410000000001</v>
      </c>
      <c r="K23" s="470">
        <v>0</v>
      </c>
      <c r="L23" s="470">
        <v>22.7</v>
      </c>
      <c r="M23" s="470">
        <v>0</v>
      </c>
      <c r="N23" s="470">
        <v>0</v>
      </c>
      <c r="O23" s="470">
        <v>0</v>
      </c>
      <c r="P23" s="470">
        <v>136.76080000000002</v>
      </c>
      <c r="Q23" s="470">
        <v>39.1</v>
      </c>
      <c r="R23" s="470">
        <v>123</v>
      </c>
      <c r="S23" s="470">
        <v>0</v>
      </c>
      <c r="T23" s="470">
        <v>26.871739999999999</v>
      </c>
      <c r="U23" s="470">
        <v>32.299999999999997</v>
      </c>
      <c r="V23" s="470">
        <v>0</v>
      </c>
      <c r="W23" s="470">
        <v>0</v>
      </c>
      <c r="X23" s="470">
        <v>0</v>
      </c>
      <c r="Y23" s="470">
        <v>32.700000000000003</v>
      </c>
      <c r="Z23" s="470">
        <v>0</v>
      </c>
      <c r="AA23" s="470">
        <v>0</v>
      </c>
      <c r="AB23" s="470">
        <v>0</v>
      </c>
      <c r="AC23" s="470">
        <v>0</v>
      </c>
      <c r="AD23" s="470">
        <v>0</v>
      </c>
      <c r="AE23" s="470">
        <v>0</v>
      </c>
      <c r="AF23" s="470">
        <v>0</v>
      </c>
    </row>
    <row r="24" spans="1:32" ht="11.1" customHeight="1">
      <c r="A24" s="464" t="s">
        <v>307</v>
      </c>
      <c r="B24" s="465" t="s">
        <v>64</v>
      </c>
      <c r="C24" s="466">
        <v>2527.440574266755</v>
      </c>
      <c r="D24" s="466">
        <v>3054.6829542207811</v>
      </c>
      <c r="E24" s="466">
        <v>3473.0705725753364</v>
      </c>
      <c r="F24" s="466">
        <v>4438.7930822912222</v>
      </c>
      <c r="G24" s="466">
        <v>4882.5057940814868</v>
      </c>
      <c r="H24" s="466">
        <v>5694.1452613825077</v>
      </c>
      <c r="I24" s="466">
        <v>6535.9235462516699</v>
      </c>
      <c r="J24" s="466">
        <v>7648.117167539649</v>
      </c>
      <c r="K24" s="466">
        <v>9212.5684322902471</v>
      </c>
      <c r="L24" s="466">
        <v>9880.4063916814721</v>
      </c>
      <c r="M24" s="466">
        <v>11570.95949789025</v>
      </c>
      <c r="N24" s="466">
        <v>13338.100861602466</v>
      </c>
      <c r="O24" s="466">
        <v>15912.542573202369</v>
      </c>
      <c r="P24" s="466">
        <v>17729.489442542246</v>
      </c>
      <c r="Q24" s="466">
        <v>20784.548623912429</v>
      </c>
      <c r="R24" s="466">
        <v>21731.603332427745</v>
      </c>
      <c r="S24" s="466">
        <v>29136.801245987383</v>
      </c>
      <c r="T24" s="466">
        <v>29816.062143683888</v>
      </c>
      <c r="U24" s="466">
        <v>34447.032088627959</v>
      </c>
      <c r="V24" s="466">
        <v>38497.588063777555</v>
      </c>
      <c r="W24" s="466">
        <v>45383.772017553572</v>
      </c>
      <c r="X24" s="466">
        <v>51135.498680342091</v>
      </c>
      <c r="Y24" s="466">
        <v>60088.481754155626</v>
      </c>
      <c r="Z24" s="466">
        <v>66222.081887785273</v>
      </c>
      <c r="AA24" s="466">
        <v>70328.364309357043</v>
      </c>
      <c r="AB24" s="466">
        <v>73717.060506211827</v>
      </c>
      <c r="AC24" s="466">
        <v>81252.852521086752</v>
      </c>
      <c r="AD24" s="466">
        <v>88152.488005009451</v>
      </c>
      <c r="AE24" s="466">
        <v>102720.88321082752</v>
      </c>
      <c r="AF24" s="466">
        <v>118553.87629262899</v>
      </c>
    </row>
    <row r="25" spans="1:32" ht="11.1" customHeight="1">
      <c r="A25" s="468" t="s">
        <v>294</v>
      </c>
      <c r="B25" s="469" t="s">
        <v>299</v>
      </c>
      <c r="C25" s="470">
        <v>2079.176612886311</v>
      </c>
      <c r="D25" s="470">
        <v>2505.5483502287552</v>
      </c>
      <c r="E25" s="470">
        <v>2886.9588701162684</v>
      </c>
      <c r="F25" s="470">
        <v>3755.161047413239</v>
      </c>
      <c r="G25" s="470">
        <v>4087.0871405261787</v>
      </c>
      <c r="H25" s="470">
        <v>4799.1689273477396</v>
      </c>
      <c r="I25" s="470">
        <v>5481.3065858703303</v>
      </c>
      <c r="J25" s="470">
        <v>6375.8097477331203</v>
      </c>
      <c r="K25" s="470">
        <v>7486.2402848926858</v>
      </c>
      <c r="L25" s="470">
        <v>7951.346291389792</v>
      </c>
      <c r="M25" s="470">
        <v>9374.8649026911862</v>
      </c>
      <c r="N25" s="470">
        <v>10873.077646598776</v>
      </c>
      <c r="O25" s="470">
        <v>12847.105032427788</v>
      </c>
      <c r="P25" s="470">
        <v>13975.794583309043</v>
      </c>
      <c r="Q25" s="470">
        <v>16182.622121178934</v>
      </c>
      <c r="R25" s="470">
        <v>17733.455071566605</v>
      </c>
      <c r="S25" s="470">
        <v>24802.649300797362</v>
      </c>
      <c r="T25" s="470">
        <v>25323.411913213891</v>
      </c>
      <c r="U25" s="470">
        <v>29013.084792302463</v>
      </c>
      <c r="V25" s="470">
        <v>32549.663908806633</v>
      </c>
      <c r="W25" s="470">
        <v>38549.346988728219</v>
      </c>
      <c r="X25" s="470">
        <v>42698.904463141094</v>
      </c>
      <c r="Y25" s="470">
        <v>49565.02324583687</v>
      </c>
      <c r="Z25" s="470">
        <v>54346.690906491072</v>
      </c>
      <c r="AA25" s="470">
        <v>57584.830446121989</v>
      </c>
      <c r="AB25" s="470">
        <v>60266.61561586702</v>
      </c>
      <c r="AC25" s="470">
        <v>65716.498170760504</v>
      </c>
      <c r="AD25" s="470">
        <v>66577.648213774402</v>
      </c>
      <c r="AE25" s="470">
        <v>73507.433284723855</v>
      </c>
      <c r="AF25" s="470">
        <v>87572.600472112652</v>
      </c>
    </row>
    <row r="26" spans="1:32" ht="11.1" customHeight="1">
      <c r="A26" s="468" t="s">
        <v>295</v>
      </c>
      <c r="B26" s="469" t="s">
        <v>300</v>
      </c>
      <c r="C26" s="470">
        <v>448.26396138044402</v>
      </c>
      <c r="D26" s="470">
        <v>549.13460399202586</v>
      </c>
      <c r="E26" s="470">
        <v>586.11170245906817</v>
      </c>
      <c r="F26" s="470">
        <v>683.63203487798296</v>
      </c>
      <c r="G26" s="470">
        <v>795.41865355530831</v>
      </c>
      <c r="H26" s="470">
        <v>894.976334034768</v>
      </c>
      <c r="I26" s="470">
        <v>1054.61696038134</v>
      </c>
      <c r="J26" s="470">
        <v>1272.3074198065285</v>
      </c>
      <c r="K26" s="470">
        <v>1726.3281473975617</v>
      </c>
      <c r="L26" s="470">
        <v>1929.0601002916808</v>
      </c>
      <c r="M26" s="470">
        <v>2196.0945951990643</v>
      </c>
      <c r="N26" s="470">
        <v>2465.0232150036904</v>
      </c>
      <c r="O26" s="470">
        <v>3065.4375407745811</v>
      </c>
      <c r="P26" s="470">
        <v>3753.6948592332014</v>
      </c>
      <c r="Q26" s="470">
        <v>4601.9265027334968</v>
      </c>
      <c r="R26" s="470">
        <v>3998.1482608611395</v>
      </c>
      <c r="S26" s="470">
        <v>4334.1519451900194</v>
      </c>
      <c r="T26" s="470">
        <v>4492.6502304699961</v>
      </c>
      <c r="U26" s="470">
        <v>5433.9472963254975</v>
      </c>
      <c r="V26" s="470">
        <v>5947.9241549709186</v>
      </c>
      <c r="W26" s="470">
        <v>6834.4250288253543</v>
      </c>
      <c r="X26" s="470">
        <v>8436.594217201</v>
      </c>
      <c r="Y26" s="470">
        <v>10523.458508318752</v>
      </c>
      <c r="Z26" s="470">
        <v>11875.390981294197</v>
      </c>
      <c r="AA26" s="470">
        <v>12743.533863235059</v>
      </c>
      <c r="AB26" s="470">
        <v>13450.444890344801</v>
      </c>
      <c r="AC26" s="470">
        <v>15536.354350326248</v>
      </c>
      <c r="AD26" s="470">
        <v>21574.839791235056</v>
      </c>
      <c r="AE26" s="470">
        <v>29213.449926103673</v>
      </c>
      <c r="AF26" s="470">
        <v>30981.275820516334</v>
      </c>
    </row>
    <row r="27" spans="1:32" ht="11.1" customHeight="1">
      <c r="A27" s="464" t="s">
        <v>296</v>
      </c>
      <c r="B27" s="465" t="s">
        <v>301</v>
      </c>
      <c r="C27" s="466">
        <v>1002.6283452272826</v>
      </c>
      <c r="D27" s="466">
        <v>1205.3922435056413</v>
      </c>
      <c r="E27" s="466">
        <v>1335.30315339302</v>
      </c>
      <c r="F27" s="466">
        <v>1506.2248080596396</v>
      </c>
      <c r="G27" s="466">
        <v>1325.9802799109029</v>
      </c>
      <c r="H27" s="466">
        <v>1548.2278534328229</v>
      </c>
      <c r="I27" s="466">
        <v>1707.0218950435237</v>
      </c>
      <c r="J27" s="466">
        <v>1670.2817597250646</v>
      </c>
      <c r="K27" s="466">
        <v>2048.3476501872178</v>
      </c>
      <c r="L27" s="466">
        <v>2432.7814692781217</v>
      </c>
      <c r="M27" s="466">
        <v>2619.0606163909197</v>
      </c>
      <c r="N27" s="466">
        <v>2990.3605631405808</v>
      </c>
      <c r="O27" s="466">
        <v>3342.0180322785309</v>
      </c>
      <c r="P27" s="466">
        <v>3970.9022875803939</v>
      </c>
      <c r="Q27" s="466">
        <v>5368.4807644434968</v>
      </c>
      <c r="R27" s="466">
        <v>5614.4940356424777</v>
      </c>
      <c r="S27" s="466">
        <v>6793.944687734519</v>
      </c>
      <c r="T27" s="466">
        <v>7975.0469636751677</v>
      </c>
      <c r="U27" s="466">
        <v>9177.7315349246837</v>
      </c>
      <c r="V27" s="466">
        <v>10195.356179023156</v>
      </c>
      <c r="W27" s="466">
        <v>10288.813966380527</v>
      </c>
      <c r="X27" s="466">
        <v>11544.848865439695</v>
      </c>
      <c r="Y27" s="466">
        <v>12552.190364785471</v>
      </c>
      <c r="Z27" s="466">
        <v>14033.078104271361</v>
      </c>
      <c r="AA27" s="466">
        <v>15938.790261870721</v>
      </c>
      <c r="AB27" s="466">
        <v>16691.762404061414</v>
      </c>
      <c r="AC27" s="466">
        <v>17803.635272834701</v>
      </c>
      <c r="AD27" s="466">
        <v>18254.110077248271</v>
      </c>
      <c r="AE27" s="466">
        <v>20355.230624351927</v>
      </c>
      <c r="AF27" s="466">
        <v>23490.521177763891</v>
      </c>
    </row>
    <row r="28" spans="1:32" ht="11.1" customHeight="1">
      <c r="A28" s="468" t="s">
        <v>439</v>
      </c>
      <c r="B28" s="469" t="s">
        <v>440</v>
      </c>
      <c r="C28" s="470">
        <v>409.96958432208464</v>
      </c>
      <c r="D28" s="470">
        <v>514.24871605355361</v>
      </c>
      <c r="E28" s="470">
        <v>561.94216848035433</v>
      </c>
      <c r="F28" s="470">
        <v>649.85912473202347</v>
      </c>
      <c r="G28" s="470">
        <v>709.11356808464677</v>
      </c>
      <c r="H28" s="470">
        <v>815.04476591807725</v>
      </c>
      <c r="I28" s="470">
        <v>834.94130414618598</v>
      </c>
      <c r="J28" s="470">
        <v>779.37418376125447</v>
      </c>
      <c r="K28" s="470">
        <v>986.76861346648332</v>
      </c>
      <c r="L28" s="470">
        <v>1230.8217605574475</v>
      </c>
      <c r="M28" s="470">
        <v>1223.5789093232931</v>
      </c>
      <c r="N28" s="470">
        <v>1417.0802918653619</v>
      </c>
      <c r="O28" s="470">
        <v>1635.2354855085412</v>
      </c>
      <c r="P28" s="470">
        <v>1731.6206975568437</v>
      </c>
      <c r="Q28" s="470">
        <v>2532.5077773381049</v>
      </c>
      <c r="R28" s="470">
        <v>2907.4464773239233</v>
      </c>
      <c r="S28" s="470">
        <v>3304.2304855986645</v>
      </c>
      <c r="T28" s="470">
        <v>4075.0347264316733</v>
      </c>
      <c r="U28" s="470">
        <v>4043.4488383732023</v>
      </c>
      <c r="V28" s="470">
        <v>4899.5255232728368</v>
      </c>
      <c r="W28" s="470">
        <v>4670.1943147352913</v>
      </c>
      <c r="X28" s="470">
        <v>5397.6489596190813</v>
      </c>
      <c r="Y28" s="470">
        <v>6066.0562592916376</v>
      </c>
      <c r="Z28" s="470">
        <v>6623.1282839979303</v>
      </c>
      <c r="AA28" s="470">
        <v>7636.3875972447404</v>
      </c>
      <c r="AB28" s="470">
        <v>8244.3205733139293</v>
      </c>
      <c r="AC28" s="470">
        <v>8027.7667272160797</v>
      </c>
      <c r="AD28" s="470">
        <v>8289.5314247834576</v>
      </c>
      <c r="AE28" s="470">
        <v>9134.1909618410809</v>
      </c>
      <c r="AF28" s="470">
        <v>10503.289522852561</v>
      </c>
    </row>
    <row r="29" spans="1:32" ht="11.1" customHeight="1">
      <c r="A29" s="468" t="s">
        <v>441</v>
      </c>
      <c r="B29" s="469" t="s">
        <v>442</v>
      </c>
      <c r="C29" s="470">
        <v>7.4322425499999998</v>
      </c>
      <c r="D29" s="470">
        <v>5.0724038997599994</v>
      </c>
      <c r="E29" s="470">
        <v>5.9349567958600007</v>
      </c>
      <c r="F29" s="470">
        <v>6.75812198745</v>
      </c>
      <c r="G29" s="470">
        <v>8.0751956499999995</v>
      </c>
      <c r="H29" s="470">
        <v>9.3636649500000004</v>
      </c>
      <c r="I29" s="470">
        <v>10.44415055</v>
      </c>
      <c r="J29" s="470">
        <v>12.411530750000001</v>
      </c>
      <c r="K29" s="470">
        <v>15.964259762999999</v>
      </c>
      <c r="L29" s="470">
        <v>19.614144899999999</v>
      </c>
      <c r="M29" s="470">
        <v>22.004447150880001</v>
      </c>
      <c r="N29" s="470">
        <v>25.247842072259999</v>
      </c>
      <c r="O29" s="470">
        <v>28.872411316730002</v>
      </c>
      <c r="P29" s="470">
        <v>87.486953892679992</v>
      </c>
      <c r="Q29" s="470">
        <v>35.808407865966998</v>
      </c>
      <c r="R29" s="470">
        <v>40.635501713700002</v>
      </c>
      <c r="S29" s="470">
        <v>45.103216062000001</v>
      </c>
      <c r="T29" s="470">
        <v>82.863281774200004</v>
      </c>
      <c r="U29" s="470">
        <v>52.044545000650004</v>
      </c>
      <c r="V29" s="470">
        <v>55.718147908699997</v>
      </c>
      <c r="W29" s="470">
        <v>57.79490313222999</v>
      </c>
      <c r="X29" s="470">
        <v>65.9492605115</v>
      </c>
      <c r="Y29" s="470">
        <v>69.538835243600019</v>
      </c>
      <c r="Z29" s="470">
        <v>73.703685877799998</v>
      </c>
      <c r="AA29" s="470">
        <v>134.76179837500001</v>
      </c>
      <c r="AB29" s="470">
        <v>135.44898914620001</v>
      </c>
      <c r="AC29" s="470">
        <v>103.7854683333</v>
      </c>
      <c r="AD29" s="470">
        <v>80.47244794624001</v>
      </c>
      <c r="AE29" s="470">
        <v>84.785578039225953</v>
      </c>
      <c r="AF29" s="470">
        <v>88.989104203915062</v>
      </c>
    </row>
    <row r="30" spans="1:32" ht="11.1" customHeight="1">
      <c r="A30" s="468" t="s">
        <v>443</v>
      </c>
      <c r="B30" s="469" t="s">
        <v>444</v>
      </c>
      <c r="C30" s="470">
        <v>562.90020106963186</v>
      </c>
      <c r="D30" s="470">
        <v>658.55491195589218</v>
      </c>
      <c r="E30" s="470">
        <v>708.55448157878482</v>
      </c>
      <c r="F30" s="470">
        <v>798.88922351507517</v>
      </c>
      <c r="G30" s="470">
        <v>568.15301867916594</v>
      </c>
      <c r="H30" s="470">
        <v>605.76999487652745</v>
      </c>
      <c r="I30" s="470">
        <v>813.15067548806394</v>
      </c>
      <c r="J30" s="470">
        <v>810.18732856319798</v>
      </c>
      <c r="K30" s="470">
        <v>958.8808273927342</v>
      </c>
      <c r="L30" s="470">
        <v>1082.4708320895593</v>
      </c>
      <c r="M30" s="470">
        <v>1285.6114458401778</v>
      </c>
      <c r="N30" s="470">
        <v>1457.6370400515793</v>
      </c>
      <c r="O30" s="470">
        <v>1592.9795858091873</v>
      </c>
      <c r="P30" s="470">
        <v>2031.6933801789696</v>
      </c>
      <c r="Q30" s="470">
        <v>2642.0030560080427</v>
      </c>
      <c r="R30" s="470">
        <v>2446.5556177668655</v>
      </c>
      <c r="S30" s="470">
        <v>2849.6698717638428</v>
      </c>
      <c r="T30" s="470">
        <v>3125.0402758073533</v>
      </c>
      <c r="U30" s="470">
        <v>4402.7203663594191</v>
      </c>
      <c r="V30" s="470">
        <v>4254.4920120074721</v>
      </c>
      <c r="W30" s="470">
        <v>4642.4372914884052</v>
      </c>
      <c r="X30" s="470">
        <v>4981.3328341172783</v>
      </c>
      <c r="Y30" s="470">
        <v>5140.3041128436635</v>
      </c>
      <c r="Z30" s="470">
        <v>5844.4880499180335</v>
      </c>
      <c r="AA30" s="470">
        <v>6497.0653146601871</v>
      </c>
      <c r="AB30" s="470">
        <v>6915.6635352016301</v>
      </c>
      <c r="AC30" s="470">
        <v>8117.9461260116941</v>
      </c>
      <c r="AD30" s="470">
        <v>8282.2044710853552</v>
      </c>
      <c r="AE30" s="470">
        <v>9309.0883068362891</v>
      </c>
      <c r="AF30" s="470">
        <v>10747.973380087649</v>
      </c>
    </row>
    <row r="31" spans="1:32" ht="11.1" customHeight="1">
      <c r="A31" s="468" t="s">
        <v>445</v>
      </c>
      <c r="B31" s="469" t="s">
        <v>446</v>
      </c>
      <c r="C31" s="470">
        <v>1.505128655</v>
      </c>
      <c r="D31" s="470">
        <v>1.7031644525</v>
      </c>
      <c r="E31" s="470">
        <v>16.882048136150001</v>
      </c>
      <c r="F31" s="470">
        <v>10.89541624738</v>
      </c>
      <c r="G31" s="470">
        <v>13.496479555999999</v>
      </c>
      <c r="H31" s="470">
        <v>3.1908560500000003</v>
      </c>
      <c r="I31" s="470">
        <v>2.8650467699999997</v>
      </c>
      <c r="J31" s="470">
        <v>3.9656459800000001</v>
      </c>
      <c r="K31" s="470">
        <v>5.5674565900000008</v>
      </c>
      <c r="L31" s="470">
        <v>5.4390306000000006</v>
      </c>
      <c r="M31" s="470">
        <v>3.1134750526269999</v>
      </c>
      <c r="N31" s="470">
        <v>2.5207881254180005</v>
      </c>
      <c r="O31" s="470">
        <v>2.2325551746400003</v>
      </c>
      <c r="P31" s="470">
        <v>2.310448809001</v>
      </c>
      <c r="Q31" s="470">
        <v>1.4112113288229999</v>
      </c>
      <c r="R31" s="470">
        <v>1.9631842253</v>
      </c>
      <c r="S31" s="470">
        <v>11.731001381863273</v>
      </c>
      <c r="T31" s="470">
        <v>33.013670265972003</v>
      </c>
      <c r="U31" s="470">
        <v>38.893001429370997</v>
      </c>
      <c r="V31" s="470">
        <v>82.915703344309009</v>
      </c>
      <c r="W31" s="470">
        <v>75.919362347661007</v>
      </c>
      <c r="X31" s="470">
        <v>98.041908336201999</v>
      </c>
      <c r="Y31" s="470">
        <v>21.457381472210002</v>
      </c>
      <c r="Z31" s="470">
        <v>33.050981625654003</v>
      </c>
      <c r="AA31" s="470">
        <v>26.749789852682998</v>
      </c>
      <c r="AB31" s="470">
        <v>26.762066362923999</v>
      </c>
      <c r="AC31" s="470">
        <v>37.344047130688999</v>
      </c>
      <c r="AD31" s="470">
        <v>23.708673853282001</v>
      </c>
      <c r="AE31" s="470">
        <v>35.491218361480428</v>
      </c>
      <c r="AF31" s="470">
        <v>33.409847792098837</v>
      </c>
    </row>
    <row r="32" spans="1:32" ht="11.1" customHeight="1">
      <c r="A32" s="468" t="s">
        <v>447</v>
      </c>
      <c r="B32" s="469" t="s">
        <v>448</v>
      </c>
      <c r="C32" s="470">
        <v>0</v>
      </c>
      <c r="D32" s="470">
        <v>0</v>
      </c>
      <c r="E32" s="470">
        <v>0</v>
      </c>
      <c r="F32" s="470">
        <v>0</v>
      </c>
      <c r="G32" s="470">
        <v>0</v>
      </c>
      <c r="H32" s="470">
        <v>0</v>
      </c>
      <c r="I32" s="470">
        <v>0</v>
      </c>
      <c r="J32" s="470">
        <v>0</v>
      </c>
      <c r="K32" s="470">
        <v>0</v>
      </c>
      <c r="L32" s="470">
        <v>0</v>
      </c>
      <c r="M32" s="470">
        <v>12.029954</v>
      </c>
      <c r="N32" s="470">
        <v>13.895878</v>
      </c>
      <c r="O32" s="470">
        <v>15.754405</v>
      </c>
      <c r="P32" s="470">
        <v>15.538344</v>
      </c>
      <c r="Q32" s="470">
        <v>16.906936000000002</v>
      </c>
      <c r="R32" s="470">
        <v>22.582176999999998</v>
      </c>
      <c r="S32" s="470">
        <v>29.026851999999995</v>
      </c>
      <c r="T32" s="470">
        <v>0.42037300000000005</v>
      </c>
      <c r="U32" s="470">
        <v>0.32936467000000003</v>
      </c>
      <c r="V32" s="470">
        <v>0</v>
      </c>
      <c r="W32" s="470">
        <v>0</v>
      </c>
      <c r="X32" s="470">
        <v>0</v>
      </c>
      <c r="Y32" s="470">
        <v>0</v>
      </c>
      <c r="Z32" s="470">
        <v>0</v>
      </c>
      <c r="AA32" s="470">
        <v>0</v>
      </c>
      <c r="AB32" s="470">
        <v>0</v>
      </c>
      <c r="AC32" s="470">
        <v>0</v>
      </c>
      <c r="AD32" s="470">
        <v>0</v>
      </c>
      <c r="AE32" s="470">
        <v>0</v>
      </c>
      <c r="AF32" s="470">
        <v>0</v>
      </c>
    </row>
    <row r="33" spans="1:32" ht="11.1" customHeight="1">
      <c r="A33" s="472" t="s">
        <v>449</v>
      </c>
      <c r="B33" s="469" t="s">
        <v>450</v>
      </c>
      <c r="C33" s="470">
        <v>20.82118863056608</v>
      </c>
      <c r="D33" s="470">
        <v>25.813047143935698</v>
      </c>
      <c r="E33" s="470">
        <v>41.98949840187074</v>
      </c>
      <c r="F33" s="470">
        <v>39.822921577711149</v>
      </c>
      <c r="G33" s="470">
        <v>27.142017941090138</v>
      </c>
      <c r="H33" s="470">
        <v>114.85857163821809</v>
      </c>
      <c r="I33" s="470">
        <v>45.620718089273758</v>
      </c>
      <c r="J33" s="470">
        <v>64.343070670611979</v>
      </c>
      <c r="K33" s="470">
        <v>81.166492975000367</v>
      </c>
      <c r="L33" s="470">
        <v>94.435701131114854</v>
      </c>
      <c r="M33" s="470">
        <v>72.722385023941797</v>
      </c>
      <c r="N33" s="470">
        <v>73.978723025961202</v>
      </c>
      <c r="O33" s="470">
        <v>66.943589469432482</v>
      </c>
      <c r="P33" s="470">
        <v>102.25246314289913</v>
      </c>
      <c r="Q33" s="470">
        <v>139.84337590255822</v>
      </c>
      <c r="R33" s="470">
        <v>195.31107761268885</v>
      </c>
      <c r="S33" s="470">
        <v>554.18326092814834</v>
      </c>
      <c r="T33" s="470">
        <v>658.67463639596872</v>
      </c>
      <c r="U33" s="470">
        <v>640.29541909204022</v>
      </c>
      <c r="V33" s="470">
        <v>902.7047924898369</v>
      </c>
      <c r="W33" s="470">
        <v>842.4680946769397</v>
      </c>
      <c r="X33" s="470">
        <v>1001.875902855635</v>
      </c>
      <c r="Y33" s="470">
        <v>1254.8337759343601</v>
      </c>
      <c r="Z33" s="470">
        <v>1458.7071028519431</v>
      </c>
      <c r="AA33" s="470">
        <v>1643.82576173811</v>
      </c>
      <c r="AB33" s="470">
        <v>1369.5672400367298</v>
      </c>
      <c r="AC33" s="470">
        <v>1516.7929041429393</v>
      </c>
      <c r="AD33" s="470">
        <v>1578.1930595799402</v>
      </c>
      <c r="AE33" s="470">
        <v>1791.6745592738528</v>
      </c>
      <c r="AF33" s="470">
        <v>2116.8593228276654</v>
      </c>
    </row>
    <row r="34" spans="1:32" ht="11.1" customHeight="1">
      <c r="A34" s="464" t="s">
        <v>308</v>
      </c>
      <c r="B34" s="465" t="s">
        <v>451</v>
      </c>
      <c r="C34" s="466">
        <v>606.73907721672936</v>
      </c>
      <c r="D34" s="466">
        <v>574.67797444506357</v>
      </c>
      <c r="E34" s="466">
        <v>657.17488104335337</v>
      </c>
      <c r="F34" s="466">
        <v>652.48447190452066</v>
      </c>
      <c r="G34" s="466">
        <v>734.61325718255796</v>
      </c>
      <c r="H34" s="466">
        <v>779.62174833509778</v>
      </c>
      <c r="I34" s="466">
        <v>835.04347698379343</v>
      </c>
      <c r="J34" s="466">
        <v>911.30500077596253</v>
      </c>
      <c r="K34" s="466">
        <v>974.71745644098871</v>
      </c>
      <c r="L34" s="466">
        <v>1099.0569693069237</v>
      </c>
      <c r="M34" s="466">
        <v>1868.3942411808216</v>
      </c>
      <c r="N34" s="466">
        <v>2292.3008298343643</v>
      </c>
      <c r="O34" s="466">
        <v>2461.7396504092098</v>
      </c>
      <c r="P34" s="466">
        <v>2589.5107979105683</v>
      </c>
      <c r="Q34" s="466">
        <v>4206.0038209572767</v>
      </c>
      <c r="R34" s="466">
        <v>2568.6519748638225</v>
      </c>
      <c r="S34" s="466">
        <v>3029.4778216967602</v>
      </c>
      <c r="T34" s="466">
        <v>3395.4950579989791</v>
      </c>
      <c r="U34" s="466">
        <v>4357.9432034055171</v>
      </c>
      <c r="V34" s="466">
        <v>5206.4730217646302</v>
      </c>
      <c r="W34" s="466">
        <v>4940.229175141817</v>
      </c>
      <c r="X34" s="466">
        <v>5284.6355521513806</v>
      </c>
      <c r="Y34" s="466">
        <v>6626.4057139219913</v>
      </c>
      <c r="Z34" s="466">
        <v>7605.6779412934238</v>
      </c>
      <c r="AA34" s="466">
        <v>9388.1251662228478</v>
      </c>
      <c r="AB34" s="466">
        <v>11371.048359695344</v>
      </c>
      <c r="AC34" s="466">
        <v>12463.638576800948</v>
      </c>
      <c r="AD34" s="466">
        <v>12452.905873743988</v>
      </c>
      <c r="AE34" s="466">
        <v>14422.019700053583</v>
      </c>
      <c r="AF34" s="466">
        <v>17249.752961386715</v>
      </c>
    </row>
    <row r="35" spans="1:32" ht="11.1" customHeight="1">
      <c r="A35" s="468" t="s">
        <v>452</v>
      </c>
      <c r="B35" s="469" t="s">
        <v>453</v>
      </c>
      <c r="C35" s="470">
        <v>593.20678971000689</v>
      </c>
      <c r="D35" s="470">
        <v>558.54324840814877</v>
      </c>
      <c r="E35" s="470">
        <v>618.44102728558335</v>
      </c>
      <c r="F35" s="470">
        <v>612.95026244104668</v>
      </c>
      <c r="G35" s="470">
        <v>689.95271160389996</v>
      </c>
      <c r="H35" s="470">
        <v>739.17386856909673</v>
      </c>
      <c r="I35" s="470">
        <v>806.25948654763442</v>
      </c>
      <c r="J35" s="470">
        <v>852.24624037818148</v>
      </c>
      <c r="K35" s="470">
        <v>916.1330801466687</v>
      </c>
      <c r="L35" s="470">
        <v>975.54287220762785</v>
      </c>
      <c r="M35" s="470">
        <v>1741.7026559463595</v>
      </c>
      <c r="N35" s="470">
        <v>2171.6760213704965</v>
      </c>
      <c r="O35" s="470">
        <v>2305.3193420878169</v>
      </c>
      <c r="P35" s="470">
        <v>2384.6290726310795</v>
      </c>
      <c r="Q35" s="470">
        <v>3829.4906099386671</v>
      </c>
      <c r="R35" s="470">
        <v>2156.5200578588824</v>
      </c>
      <c r="S35" s="470">
        <v>2584.7156649931903</v>
      </c>
      <c r="T35" s="470">
        <v>2928.3798469653293</v>
      </c>
      <c r="U35" s="470">
        <v>3665.3143494797364</v>
      </c>
      <c r="V35" s="470">
        <v>4337.9083164302601</v>
      </c>
      <c r="W35" s="470">
        <v>4169.577346783607</v>
      </c>
      <c r="X35" s="470">
        <v>4468.8651966373109</v>
      </c>
      <c r="Y35" s="470">
        <v>5252.3551799876213</v>
      </c>
      <c r="Z35" s="470">
        <v>6500.6764375442035</v>
      </c>
      <c r="AA35" s="470">
        <v>7754.8172011345578</v>
      </c>
      <c r="AB35" s="470">
        <v>9716.443086807054</v>
      </c>
      <c r="AC35" s="470">
        <v>10578.007788313498</v>
      </c>
      <c r="AD35" s="470">
        <v>10459.247064279849</v>
      </c>
      <c r="AE35" s="470">
        <v>11860.463453580822</v>
      </c>
      <c r="AF35" s="470">
        <v>14093.491422553203</v>
      </c>
    </row>
    <row r="36" spans="1:32" ht="11.1" customHeight="1">
      <c r="A36" s="468" t="s">
        <v>454</v>
      </c>
      <c r="B36" s="469" t="s">
        <v>455</v>
      </c>
      <c r="C36" s="470">
        <v>13.532287506722497</v>
      </c>
      <c r="D36" s="470">
        <v>16.134726036914799</v>
      </c>
      <c r="E36" s="470">
        <v>38.733853757769992</v>
      </c>
      <c r="F36" s="470">
        <v>39.534209463474006</v>
      </c>
      <c r="G36" s="470">
        <v>44.660545578658002</v>
      </c>
      <c r="H36" s="470">
        <v>40.447879766001002</v>
      </c>
      <c r="I36" s="470">
        <v>28.783990436159002</v>
      </c>
      <c r="J36" s="470">
        <v>59.058760397781001</v>
      </c>
      <c r="K36" s="470">
        <v>58.584376294320009</v>
      </c>
      <c r="L36" s="470">
        <v>123.51409709929601</v>
      </c>
      <c r="M36" s="470">
        <v>126.69158523446198</v>
      </c>
      <c r="N36" s="470">
        <v>120.62480846386799</v>
      </c>
      <c r="O36" s="470">
        <v>156.42030832139307</v>
      </c>
      <c r="P36" s="470">
        <v>204.88172527948899</v>
      </c>
      <c r="Q36" s="470">
        <v>376.51321101860998</v>
      </c>
      <c r="R36" s="470">
        <v>412.13191700494008</v>
      </c>
      <c r="S36" s="470">
        <v>444.76215670356999</v>
      </c>
      <c r="T36" s="470">
        <v>467.11521103364981</v>
      </c>
      <c r="U36" s="470">
        <v>692.62885392578028</v>
      </c>
      <c r="V36" s="470">
        <v>868.56470533436982</v>
      </c>
      <c r="W36" s="470">
        <v>770.65182835821031</v>
      </c>
      <c r="X36" s="470">
        <v>815.77035551407005</v>
      </c>
      <c r="Y36" s="470">
        <v>1374.0505339343699</v>
      </c>
      <c r="Z36" s="470">
        <v>1105.0015037492201</v>
      </c>
      <c r="AA36" s="470">
        <v>1633.3079650882903</v>
      </c>
      <c r="AB36" s="470">
        <v>1654.6052728882901</v>
      </c>
      <c r="AC36" s="470">
        <v>1885.63078848745</v>
      </c>
      <c r="AD36" s="470">
        <v>1993.6588094641397</v>
      </c>
      <c r="AE36" s="470">
        <v>2561.5562464727614</v>
      </c>
      <c r="AF36" s="470">
        <v>3156.2615388335134</v>
      </c>
    </row>
    <row r="37" spans="1:32" ht="11.1" customHeight="1">
      <c r="A37" s="464"/>
      <c r="B37" s="465"/>
      <c r="C37" s="470"/>
      <c r="D37" s="473"/>
      <c r="E37" s="473"/>
      <c r="F37" s="473"/>
      <c r="G37" s="473"/>
      <c r="H37" s="473"/>
      <c r="I37" s="473"/>
      <c r="J37" s="473"/>
      <c r="K37" s="473"/>
      <c r="L37" s="473"/>
      <c r="M37" s="473"/>
      <c r="N37" s="473"/>
      <c r="O37" s="473"/>
      <c r="P37" s="473"/>
      <c r="Q37" s="473"/>
      <c r="R37" s="473"/>
      <c r="S37" s="473"/>
      <c r="T37" s="473"/>
      <c r="U37" s="473"/>
      <c r="V37" s="473"/>
      <c r="W37" s="473"/>
      <c r="X37" s="473"/>
      <c r="Y37" s="473"/>
      <c r="Z37" s="473"/>
      <c r="AA37" s="473"/>
      <c r="AB37" s="473"/>
      <c r="AC37" s="473"/>
      <c r="AD37" s="473"/>
      <c r="AE37" s="473"/>
      <c r="AF37" s="473"/>
    </row>
    <row r="38" spans="1:32" ht="11.1" customHeight="1">
      <c r="B38" s="464" t="s">
        <v>456</v>
      </c>
      <c r="C38" s="466">
        <v>10010.462030785431</v>
      </c>
      <c r="D38" s="466">
        <v>11538.736129833051</v>
      </c>
      <c r="E38" s="466">
        <v>13114.422058188258</v>
      </c>
      <c r="F38" s="466">
        <v>15584.435435729789</v>
      </c>
      <c r="G38" s="466">
        <v>17801.478222709524</v>
      </c>
      <c r="H38" s="466">
        <v>20416.162899726925</v>
      </c>
      <c r="I38" s="466">
        <v>23435.899322243738</v>
      </c>
      <c r="J38" s="466">
        <v>26559.748482884905</v>
      </c>
      <c r="K38" s="466">
        <v>31338.366851583723</v>
      </c>
      <c r="L38" s="466">
        <v>34448.265697594477</v>
      </c>
      <c r="M38" s="466">
        <v>41067.176548533302</v>
      </c>
      <c r="N38" s="466">
        <v>46929.965871559398</v>
      </c>
      <c r="O38" s="466">
        <v>56367.785247761662</v>
      </c>
      <c r="P38" s="466">
        <v>63275.108850607081</v>
      </c>
      <c r="Q38" s="466">
        <v>76686.021422798585</v>
      </c>
      <c r="R38" s="466">
        <v>88639.775796373273</v>
      </c>
      <c r="S38" s="466">
        <v>105861.89375669358</v>
      </c>
      <c r="T38" s="466">
        <v>119899.8855934829</v>
      </c>
      <c r="U38" s="466">
        <v>139207.17802265211</v>
      </c>
      <c r="V38" s="466">
        <v>155362.19299681185</v>
      </c>
      <c r="W38" s="466">
        <v>173591.51069153677</v>
      </c>
      <c r="X38" s="466">
        <v>199047.82982782103</v>
      </c>
      <c r="Y38" s="466">
        <v>228266.1182065492</v>
      </c>
      <c r="Z38" s="466">
        <v>261147.57755512657</v>
      </c>
      <c r="AA38" s="466">
        <v>288635.33242751734</v>
      </c>
      <c r="AB38" s="466">
        <v>318567.14272782486</v>
      </c>
      <c r="AC38" s="466">
        <v>348633.859985533</v>
      </c>
      <c r="AD38" s="466">
        <v>373540.70457602874</v>
      </c>
      <c r="AE38" s="466">
        <v>423219.14626213402</v>
      </c>
      <c r="AF38" s="466">
        <v>488917.53557156347</v>
      </c>
    </row>
    <row r="39" spans="1:32" ht="11.1" customHeight="1">
      <c r="A39" s="474"/>
      <c r="B39" s="469"/>
      <c r="C39" s="470"/>
      <c r="D39" s="473"/>
      <c r="E39" s="473"/>
      <c r="F39" s="473"/>
      <c r="G39" s="473"/>
      <c r="H39" s="473"/>
      <c r="I39" s="473"/>
      <c r="J39" s="473"/>
      <c r="K39" s="473"/>
      <c r="L39" s="473"/>
      <c r="M39" s="473"/>
      <c r="N39" s="473"/>
      <c r="O39" s="473"/>
      <c r="P39" s="473"/>
      <c r="Q39" s="473"/>
      <c r="R39" s="473"/>
      <c r="S39" s="473"/>
      <c r="T39" s="473"/>
      <c r="U39" s="473"/>
      <c r="V39" s="473"/>
      <c r="W39" s="473"/>
      <c r="X39" s="473"/>
      <c r="Y39" s="473"/>
      <c r="Z39" s="473"/>
      <c r="AA39" s="473"/>
      <c r="AB39" s="473"/>
      <c r="AC39" s="473"/>
      <c r="AD39" s="473"/>
      <c r="AE39" s="473"/>
      <c r="AF39" s="473"/>
    </row>
    <row r="40" spans="1:32" ht="11.1" customHeight="1">
      <c r="A40" s="464" t="s">
        <v>457</v>
      </c>
      <c r="B40" s="469" t="s">
        <v>458</v>
      </c>
      <c r="C40" s="470">
        <v>1833.4566909122884</v>
      </c>
      <c r="D40" s="470">
        <v>1281.7380154152586</v>
      </c>
      <c r="E40" s="470">
        <v>2193.3734779847987</v>
      </c>
      <c r="F40" s="470">
        <v>1642.1448810154759</v>
      </c>
      <c r="G40" s="470">
        <v>1661.2606421322646</v>
      </c>
      <c r="H40" s="470">
        <v>2342.2347460938258</v>
      </c>
      <c r="I40" s="470">
        <v>3031.1291460291914</v>
      </c>
      <c r="J40" s="470">
        <v>3063.7151711432725</v>
      </c>
      <c r="K40" s="470">
        <v>5944.7123336889736</v>
      </c>
      <c r="L40" s="470">
        <v>5441.8463223744639</v>
      </c>
      <c r="M40" s="470">
        <v>5663.3492494674047</v>
      </c>
      <c r="N40" s="470">
        <v>5688.8057894575513</v>
      </c>
      <c r="O40" s="470">
        <v>5780.7432335036065</v>
      </c>
      <c r="P40" s="470">
        <v>7722.0851219388524</v>
      </c>
      <c r="Q40" s="470">
        <v>10340.691445903001</v>
      </c>
      <c r="R40" s="470">
        <v>10346.286765478733</v>
      </c>
      <c r="S40" s="470">
        <v>11589.572000522461</v>
      </c>
      <c r="T40" s="470">
        <v>12141.191615462312</v>
      </c>
      <c r="U40" s="470">
        <v>15523.680697888462</v>
      </c>
      <c r="V40" s="470">
        <v>15221.395238564248</v>
      </c>
      <c r="W40" s="470">
        <v>16836.822997941566</v>
      </c>
      <c r="X40" s="470">
        <v>18169.578698921832</v>
      </c>
      <c r="Y40" s="470">
        <v>21156.595908474952</v>
      </c>
      <c r="Z40" s="470">
        <v>31604.166393100753</v>
      </c>
      <c r="AA40" s="470">
        <v>38542.240128141719</v>
      </c>
      <c r="AB40" s="470">
        <v>51277.096347545325</v>
      </c>
      <c r="AC40" s="470">
        <v>49749.9407042038</v>
      </c>
      <c r="AD40" s="470">
        <v>49815.929696278181</v>
      </c>
      <c r="AE40" s="470">
        <v>58070.152537006361</v>
      </c>
      <c r="AF40" s="470">
        <v>51801.973001102189</v>
      </c>
    </row>
    <row r="41" spans="1:32" ht="11.1" customHeight="1">
      <c r="A41" s="464"/>
      <c r="B41" s="469"/>
      <c r="C41" s="470"/>
      <c r="D41" s="473"/>
      <c r="E41" s="473"/>
      <c r="F41" s="473"/>
      <c r="G41" s="473"/>
      <c r="H41" s="473"/>
      <c r="I41" s="473"/>
      <c r="J41" s="473"/>
      <c r="K41" s="473"/>
      <c r="L41" s="473"/>
      <c r="M41" s="473"/>
      <c r="N41" s="473"/>
      <c r="O41" s="473"/>
      <c r="P41" s="473"/>
      <c r="Q41" s="473"/>
      <c r="R41" s="473"/>
      <c r="S41" s="473"/>
      <c r="T41" s="473"/>
      <c r="U41" s="473"/>
      <c r="V41" s="473"/>
      <c r="W41" s="473"/>
      <c r="X41" s="473"/>
      <c r="Y41" s="473"/>
      <c r="Z41" s="473"/>
      <c r="AA41" s="473"/>
      <c r="AB41" s="473"/>
      <c r="AC41" s="473"/>
      <c r="AD41" s="473"/>
      <c r="AE41" s="473"/>
      <c r="AF41" s="473"/>
    </row>
    <row r="42" spans="1:32" ht="11.1" customHeight="1">
      <c r="A42" s="475"/>
      <c r="B42" s="476" t="s">
        <v>459</v>
      </c>
      <c r="C42" s="477">
        <v>11843.918721697719</v>
      </c>
      <c r="D42" s="477">
        <v>12820.474145248309</v>
      </c>
      <c r="E42" s="477">
        <v>15307.795536173056</v>
      </c>
      <c r="F42" s="477">
        <v>17226.580316745265</v>
      </c>
      <c r="G42" s="477">
        <v>19462.738864841787</v>
      </c>
      <c r="H42" s="477">
        <v>22758.397645820751</v>
      </c>
      <c r="I42" s="477">
        <v>26467.028468272929</v>
      </c>
      <c r="J42" s="477">
        <v>29623.463654028179</v>
      </c>
      <c r="K42" s="477">
        <v>37283.079185272698</v>
      </c>
      <c r="L42" s="477">
        <v>39890.112019968939</v>
      </c>
      <c r="M42" s="477">
        <v>46730.525798000708</v>
      </c>
      <c r="N42" s="477">
        <v>52618.771661016952</v>
      </c>
      <c r="O42" s="477">
        <v>62148.528481265268</v>
      </c>
      <c r="P42" s="477">
        <v>70997.193972545938</v>
      </c>
      <c r="Q42" s="477">
        <v>87026.712868701579</v>
      </c>
      <c r="R42" s="477">
        <v>98986.062561852013</v>
      </c>
      <c r="S42" s="477">
        <v>117451.46575721604</v>
      </c>
      <c r="T42" s="477">
        <v>132041.07720894521</v>
      </c>
      <c r="U42" s="477">
        <v>154730.85872054056</v>
      </c>
      <c r="V42" s="477">
        <v>170583.58823537611</v>
      </c>
      <c r="W42" s="477">
        <v>190428.33368947834</v>
      </c>
      <c r="X42" s="477">
        <v>217217.40852674286</v>
      </c>
      <c r="Y42" s="477">
        <v>249422.71411502417</v>
      </c>
      <c r="Z42" s="477">
        <v>292751.74394822732</v>
      </c>
      <c r="AA42" s="477">
        <v>327177.57255565905</v>
      </c>
      <c r="AB42" s="477">
        <v>369844.23907537019</v>
      </c>
      <c r="AC42" s="477">
        <v>398383.80068973679</v>
      </c>
      <c r="AD42" s="477">
        <v>423356.63427230692</v>
      </c>
      <c r="AE42" s="477">
        <v>481289.29879914038</v>
      </c>
      <c r="AF42" s="477">
        <v>540719.50857266563</v>
      </c>
    </row>
    <row r="43" spans="1:32" ht="11.1" customHeight="1"/>
    <row r="44" spans="1:32" ht="11.1" customHeight="1">
      <c r="A44" s="478" t="s">
        <v>191</v>
      </c>
      <c r="C44" s="479"/>
      <c r="D44" s="479"/>
      <c r="E44" s="479"/>
      <c r="F44" s="479"/>
      <c r="G44" s="479"/>
      <c r="H44" s="479"/>
      <c r="I44" s="479"/>
      <c r="J44" s="479"/>
      <c r="K44" s="479"/>
      <c r="L44" s="479"/>
      <c r="M44" s="479"/>
      <c r="N44" s="479"/>
      <c r="O44" s="479"/>
      <c r="P44" s="479"/>
      <c r="Q44" s="479"/>
      <c r="R44" s="479"/>
      <c r="S44" s="479"/>
      <c r="T44" s="479"/>
      <c r="U44" s="479"/>
      <c r="V44" s="479"/>
      <c r="W44" s="479"/>
      <c r="X44" s="479"/>
      <c r="Y44" s="479"/>
      <c r="Z44" s="479"/>
      <c r="AA44" s="479"/>
      <c r="AB44" s="479"/>
      <c r="AC44" s="479"/>
      <c r="AD44" s="479"/>
      <c r="AE44" s="479"/>
    </row>
    <row r="45" spans="1:32" ht="11.1" customHeight="1">
      <c r="A45" s="478" t="s">
        <v>460</v>
      </c>
    </row>
    <row r="46" spans="1:32" ht="11.1" customHeight="1">
      <c r="A46" s="478" t="s">
        <v>461</v>
      </c>
    </row>
    <row r="47" spans="1:32" ht="11.1" customHeight="1">
      <c r="A47" s="478" t="s">
        <v>462</v>
      </c>
    </row>
    <row r="48" spans="1:32" ht="11.1" customHeight="1">
      <c r="A48" s="478" t="s">
        <v>702</v>
      </c>
    </row>
    <row r="49" spans="1:1" ht="11.1" customHeight="1"/>
    <row r="50" spans="1:1" ht="11.1" customHeight="1"/>
    <row r="51" spans="1:1" ht="11.1" customHeight="1">
      <c r="A51" s="1" t="s">
        <v>681</v>
      </c>
    </row>
    <row r="52" spans="1:1" ht="11.1" customHeight="1">
      <c r="A52" s="452" t="s">
        <v>679</v>
      </c>
    </row>
    <row r="53" spans="1:1" ht="11.1" customHeight="1"/>
    <row r="54" spans="1:1" ht="11.1" customHeight="1"/>
  </sheetData>
  <mergeCells count="3">
    <mergeCell ref="A3:A4"/>
    <mergeCell ref="B3:B4"/>
    <mergeCell ref="C3:AF3"/>
  </mergeCells>
  <hyperlinks>
    <hyperlink ref="A52" location="Contents!A1" display="Link to Contents" xr:uid="{00000000-0004-0000-1700-000000000000}"/>
  </hyperlinks>
  <pageMargins left="0.75" right="0.75" top="1" bottom="1" header="0.5" footer="0.5"/>
  <pageSetup paperSize="9" orientation="portrait" horizontalDpi="4294967292" verticalDpi="429496729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990033"/>
  </sheetPr>
  <dimension ref="A1:AF49"/>
  <sheetViews>
    <sheetView zoomScale="120" zoomScaleNormal="120" zoomScalePageLayoutView="150" workbookViewId="0">
      <pane xSplit="2" ySplit="4" topLeftCell="C5" activePane="bottomRight" state="frozen"/>
      <selection activeCell="B75" sqref="B75"/>
      <selection pane="topRight" activeCell="B75" sqref="B75"/>
      <selection pane="bottomLeft" activeCell="B75" sqref="B75"/>
      <selection pane="bottomRight"/>
    </sheetView>
  </sheetViews>
  <sheetFormatPr defaultColWidth="12.42578125" defaultRowHeight="11.25"/>
  <cols>
    <col min="1" max="1" width="11.85546875" style="403" customWidth="1"/>
    <col min="2" max="2" width="40.42578125" style="403" customWidth="1"/>
    <col min="3" max="29" width="10.85546875" style="403" customWidth="1"/>
    <col min="30" max="16384" width="12.42578125" style="403"/>
  </cols>
  <sheetData>
    <row r="1" spans="1:32" ht="11.1" customHeight="1">
      <c r="A1" s="448" t="s">
        <v>751</v>
      </c>
    </row>
    <row r="2" spans="1:32" ht="11.1" customHeight="1">
      <c r="A2" s="402"/>
    </row>
    <row r="3" spans="1:32" ht="15" customHeight="1">
      <c r="A3" s="554" t="s">
        <v>464</v>
      </c>
      <c r="B3" s="554" t="s">
        <v>465</v>
      </c>
      <c r="C3" s="556" t="s">
        <v>3</v>
      </c>
      <c r="D3" s="556"/>
      <c r="E3" s="556"/>
      <c r="F3" s="556"/>
      <c r="G3" s="556"/>
      <c r="H3" s="556"/>
      <c r="I3" s="556"/>
      <c r="J3" s="556"/>
      <c r="K3" s="556"/>
      <c r="L3" s="556"/>
      <c r="M3" s="556"/>
      <c r="N3" s="556"/>
      <c r="O3" s="556"/>
      <c r="P3" s="556"/>
      <c r="Q3" s="556"/>
      <c r="R3" s="556"/>
      <c r="S3" s="556"/>
      <c r="T3" s="556"/>
      <c r="U3" s="556"/>
      <c r="V3" s="556"/>
      <c r="W3" s="556"/>
      <c r="X3" s="556"/>
      <c r="Y3" s="556"/>
      <c r="Z3" s="556"/>
      <c r="AA3" s="556"/>
      <c r="AB3" s="556"/>
      <c r="AC3" s="556"/>
      <c r="AD3" s="556"/>
      <c r="AE3" s="556"/>
      <c r="AF3" s="556"/>
    </row>
    <row r="4" spans="1:32" ht="12.95" customHeight="1">
      <c r="A4" s="555"/>
      <c r="B4" s="555"/>
      <c r="C4" s="405">
        <v>1990</v>
      </c>
      <c r="D4" s="405">
        <v>1991</v>
      </c>
      <c r="E4" s="405">
        <v>1992</v>
      </c>
      <c r="F4" s="405">
        <v>1993</v>
      </c>
      <c r="G4" s="405">
        <v>1994</v>
      </c>
      <c r="H4" s="405">
        <v>1995</v>
      </c>
      <c r="I4" s="405">
        <v>1996</v>
      </c>
      <c r="J4" s="405">
        <v>1997</v>
      </c>
      <c r="K4" s="405">
        <v>1998</v>
      </c>
      <c r="L4" s="405">
        <v>1999</v>
      </c>
      <c r="M4" s="405">
        <v>2000</v>
      </c>
      <c r="N4" s="405">
        <v>2001</v>
      </c>
      <c r="O4" s="405">
        <v>2002</v>
      </c>
      <c r="P4" s="405">
        <v>2003</v>
      </c>
      <c r="Q4" s="405">
        <v>2004</v>
      </c>
      <c r="R4" s="405">
        <v>2005</v>
      </c>
      <c r="S4" s="405">
        <v>2006</v>
      </c>
      <c r="T4" s="405">
        <v>2007</v>
      </c>
      <c r="U4" s="405">
        <v>2008</v>
      </c>
      <c r="V4" s="405">
        <v>2009</v>
      </c>
      <c r="W4" s="405">
        <v>2010</v>
      </c>
      <c r="X4" s="405">
        <v>2011</v>
      </c>
      <c r="Y4" s="405">
        <v>2012</v>
      </c>
      <c r="Z4" s="405">
        <v>2013</v>
      </c>
      <c r="AA4" s="405">
        <v>2014</v>
      </c>
      <c r="AB4" s="405">
        <v>2015</v>
      </c>
      <c r="AC4" s="405">
        <v>2016</v>
      </c>
      <c r="AD4" s="405">
        <v>2017</v>
      </c>
      <c r="AE4" s="405">
        <v>2018</v>
      </c>
      <c r="AF4" s="405">
        <v>2019</v>
      </c>
    </row>
    <row r="5" spans="1:32" ht="11.1" customHeight="1">
      <c r="A5" s="406" t="s">
        <v>329</v>
      </c>
      <c r="B5" s="407" t="s">
        <v>107</v>
      </c>
      <c r="C5" s="408">
        <v>3102.9408899700061</v>
      </c>
      <c r="D5" s="408">
        <v>3556.1771427200028</v>
      </c>
      <c r="E5" s="408">
        <v>4260.7015529499968</v>
      </c>
      <c r="F5" s="408">
        <v>5427.3967504699958</v>
      </c>
      <c r="G5" s="408">
        <v>6418.2201532500039</v>
      </c>
      <c r="H5" s="408">
        <v>7573.8660337199917</v>
      </c>
      <c r="I5" s="408">
        <v>8618.181854030001</v>
      </c>
      <c r="J5" s="408">
        <v>10052.759922616489</v>
      </c>
      <c r="K5" s="408">
        <v>12329.897706840202</v>
      </c>
      <c r="L5" s="408">
        <v>13363.447065119064</v>
      </c>
      <c r="M5" s="408">
        <v>16921.994506842275</v>
      </c>
      <c r="N5" s="408">
        <v>18611.205871871669</v>
      </c>
      <c r="O5" s="408">
        <v>23099.614242684074</v>
      </c>
      <c r="P5" s="408">
        <v>25486.457647289728</v>
      </c>
      <c r="Q5" s="408">
        <v>30845.433629988322</v>
      </c>
      <c r="R5" s="408">
        <v>39857.885100314743</v>
      </c>
      <c r="S5" s="408">
        <v>49332.554592451866</v>
      </c>
      <c r="T5" s="408">
        <v>56983.540567996555</v>
      </c>
      <c r="U5" s="408">
        <v>64853.506192904038</v>
      </c>
      <c r="V5" s="408">
        <v>72787.548764208623</v>
      </c>
      <c r="W5" s="408">
        <v>79063.683423392635</v>
      </c>
      <c r="X5" s="408">
        <v>91736.205172308779</v>
      </c>
      <c r="Y5" s="408">
        <v>102505.26773258639</v>
      </c>
      <c r="Z5" s="408">
        <v>124130.59408391529</v>
      </c>
      <c r="AA5" s="408">
        <v>145087.61640798106</v>
      </c>
      <c r="AB5" s="408">
        <v>165720.50609127013</v>
      </c>
      <c r="AC5" s="408">
        <v>182369.33325494989</v>
      </c>
      <c r="AD5" s="408">
        <v>196534.2092430784</v>
      </c>
      <c r="AE5" s="408">
        <v>223139.20937641346</v>
      </c>
      <c r="AF5" s="408">
        <v>263919.9664538576</v>
      </c>
    </row>
    <row r="6" spans="1:32" ht="11.1" customHeight="1">
      <c r="A6" s="409" t="s">
        <v>466</v>
      </c>
      <c r="B6" s="410" t="s">
        <v>467</v>
      </c>
      <c r="C6" s="411">
        <v>2807.3936684264686</v>
      </c>
      <c r="D6" s="411">
        <v>3173.4470079359335</v>
      </c>
      <c r="E6" s="411">
        <v>3840.2007701475527</v>
      </c>
      <c r="F6" s="411">
        <v>4969.1008036553303</v>
      </c>
      <c r="G6" s="411">
        <v>5816.5161264623466</v>
      </c>
      <c r="H6" s="411">
        <v>6880.0756308164464</v>
      </c>
      <c r="I6" s="411">
        <v>7754.845109469662</v>
      </c>
      <c r="J6" s="411">
        <v>9125.4680219643014</v>
      </c>
      <c r="K6" s="411">
        <v>11326.316954416967</v>
      </c>
      <c r="L6" s="411">
        <v>12236.628480210707</v>
      </c>
      <c r="M6" s="411">
        <v>15445.050661743167</v>
      </c>
      <c r="N6" s="411">
        <v>16957.29012981143</v>
      </c>
      <c r="O6" s="411">
        <v>21077.65208872818</v>
      </c>
      <c r="P6" s="411">
        <v>23479.214282085864</v>
      </c>
      <c r="Q6" s="411">
        <v>28867.740801116812</v>
      </c>
      <c r="R6" s="411">
        <v>36967.994679198171</v>
      </c>
      <c r="S6" s="411">
        <v>45816.922141641429</v>
      </c>
      <c r="T6" s="411">
        <v>52584.959633948034</v>
      </c>
      <c r="U6" s="411">
        <v>60174.217505881366</v>
      </c>
      <c r="V6" s="411">
        <v>67752.121948228771</v>
      </c>
      <c r="W6" s="411">
        <v>73238.459614461754</v>
      </c>
      <c r="X6" s="411">
        <v>84832.625316895908</v>
      </c>
      <c r="Y6" s="411">
        <v>94727.611271043192</v>
      </c>
      <c r="Z6" s="411">
        <v>113273.87496779338</v>
      </c>
      <c r="AA6" s="411">
        <v>133650.18127085615</v>
      </c>
      <c r="AB6" s="411">
        <v>153208.03575002006</v>
      </c>
      <c r="AC6" s="411">
        <v>168709.36678684616</v>
      </c>
      <c r="AD6" s="411">
        <v>181513.16837222615</v>
      </c>
      <c r="AE6" s="411">
        <v>205750.30262342159</v>
      </c>
      <c r="AF6" s="411">
        <v>243178.63659941658</v>
      </c>
    </row>
    <row r="7" spans="1:32" ht="11.1" customHeight="1">
      <c r="A7" s="409" t="s">
        <v>468</v>
      </c>
      <c r="B7" s="410" t="s">
        <v>469</v>
      </c>
      <c r="C7" s="411">
        <v>75.182082121301775</v>
      </c>
      <c r="D7" s="411">
        <v>82.862121702802142</v>
      </c>
      <c r="E7" s="411">
        <v>87.20379931941882</v>
      </c>
      <c r="F7" s="411">
        <v>105.14552478308869</v>
      </c>
      <c r="G7" s="411">
        <v>122.1474810520166</v>
      </c>
      <c r="H7" s="411">
        <v>136.50098665813945</v>
      </c>
      <c r="I7" s="411">
        <v>165.89875339008915</v>
      </c>
      <c r="J7" s="411">
        <v>168.43277068966796</v>
      </c>
      <c r="K7" s="411">
        <v>181.84089155953234</v>
      </c>
      <c r="L7" s="411">
        <v>216.8935951735576</v>
      </c>
      <c r="M7" s="411">
        <v>260.91487904073153</v>
      </c>
      <c r="N7" s="411">
        <v>319.52562226433196</v>
      </c>
      <c r="O7" s="411">
        <v>447.90983104510929</v>
      </c>
      <c r="P7" s="411">
        <v>256.03607364538652</v>
      </c>
      <c r="Q7" s="411">
        <v>319.61726848306103</v>
      </c>
      <c r="R7" s="411">
        <v>469.99720720057263</v>
      </c>
      <c r="S7" s="411">
        <v>544.18842727118931</v>
      </c>
      <c r="T7" s="411">
        <v>626.62207538330824</v>
      </c>
      <c r="U7" s="411">
        <v>630.238918153893</v>
      </c>
      <c r="V7" s="411">
        <v>588.16941192824447</v>
      </c>
      <c r="W7" s="411">
        <v>610.48735555639041</v>
      </c>
      <c r="X7" s="411">
        <v>671.88070768680143</v>
      </c>
      <c r="Y7" s="411">
        <v>718.65346081186863</v>
      </c>
      <c r="Z7" s="411">
        <v>832.22758010936388</v>
      </c>
      <c r="AA7" s="411">
        <v>963.81252154187348</v>
      </c>
      <c r="AB7" s="411">
        <v>1026.0348203180906</v>
      </c>
      <c r="AC7" s="411">
        <v>1075.3222132988096</v>
      </c>
      <c r="AD7" s="411">
        <v>1161.51208457384</v>
      </c>
      <c r="AE7" s="411">
        <v>1344.6089059194326</v>
      </c>
      <c r="AF7" s="411">
        <v>1603.8372762045851</v>
      </c>
    </row>
    <row r="8" spans="1:32" ht="22.5">
      <c r="A8" s="409" t="s">
        <v>470</v>
      </c>
      <c r="B8" s="410" t="s">
        <v>471</v>
      </c>
      <c r="C8" s="411">
        <v>220.36513942223547</v>
      </c>
      <c r="D8" s="411">
        <v>299.86801308126707</v>
      </c>
      <c r="E8" s="411">
        <v>333.29698348302531</v>
      </c>
      <c r="F8" s="411">
        <v>353.15042203157685</v>
      </c>
      <c r="G8" s="411">
        <v>479.55654573564084</v>
      </c>
      <c r="H8" s="411">
        <v>557.28941624540562</v>
      </c>
      <c r="I8" s="411">
        <v>697.43799117024969</v>
      </c>
      <c r="J8" s="411">
        <v>758.85912996252102</v>
      </c>
      <c r="K8" s="411">
        <v>821.73986086370314</v>
      </c>
      <c r="L8" s="411">
        <v>909.92498973479746</v>
      </c>
      <c r="M8" s="411">
        <v>1216.0289660583758</v>
      </c>
      <c r="N8" s="411">
        <v>1334.3901197959071</v>
      </c>
      <c r="O8" s="411">
        <v>1574.0523229107871</v>
      </c>
      <c r="P8" s="411">
        <v>1751.2072915584768</v>
      </c>
      <c r="Q8" s="411">
        <v>1658.0755603884518</v>
      </c>
      <c r="R8" s="411">
        <v>2419.8932139160024</v>
      </c>
      <c r="S8" s="411">
        <v>2971.4440235392499</v>
      </c>
      <c r="T8" s="411">
        <v>3771.958858665213</v>
      </c>
      <c r="U8" s="411">
        <v>4049.0497688687728</v>
      </c>
      <c r="V8" s="411">
        <v>4447.2574040516001</v>
      </c>
      <c r="W8" s="411">
        <v>5214.7364533744876</v>
      </c>
      <c r="X8" s="411">
        <v>6231.6991477260763</v>
      </c>
      <c r="Y8" s="411">
        <v>7059.0030007313371</v>
      </c>
      <c r="Z8" s="411">
        <v>10024.491536012547</v>
      </c>
      <c r="AA8" s="411">
        <v>10473.622615583045</v>
      </c>
      <c r="AB8" s="411">
        <v>11486.435520931982</v>
      </c>
      <c r="AC8" s="411">
        <v>12584.644254804905</v>
      </c>
      <c r="AD8" s="411">
        <v>13859.528786278412</v>
      </c>
      <c r="AE8" s="411">
        <v>16044.297847072445</v>
      </c>
      <c r="AF8" s="411">
        <v>19137.492578236448</v>
      </c>
    </row>
    <row r="9" spans="1:32" ht="11.1" customHeight="1">
      <c r="A9" s="419" t="s">
        <v>330</v>
      </c>
      <c r="B9" s="407" t="s">
        <v>108</v>
      </c>
      <c r="C9" s="408">
        <v>9.8742580000000011</v>
      </c>
      <c r="D9" s="408">
        <v>11.098904000000001</v>
      </c>
      <c r="E9" s="408">
        <v>11.068144999999999</v>
      </c>
      <c r="F9" s="408">
        <v>12.566343</v>
      </c>
      <c r="G9" s="408">
        <v>18.304203000000001</v>
      </c>
      <c r="H9" s="408">
        <v>19.488583000000002</v>
      </c>
      <c r="I9" s="408">
        <v>25.368218999999996</v>
      </c>
      <c r="J9" s="408">
        <v>25.058507409999997</v>
      </c>
      <c r="K9" s="408">
        <v>25.375622</v>
      </c>
      <c r="L9" s="408">
        <v>31.987257</v>
      </c>
      <c r="M9" s="408">
        <v>30.610343488626999</v>
      </c>
      <c r="N9" s="408">
        <v>39.813988553418</v>
      </c>
      <c r="O9" s="408">
        <v>49.728469094640005</v>
      </c>
      <c r="P9" s="408">
        <v>59.536667663000998</v>
      </c>
      <c r="Q9" s="408">
        <v>50.994577589622999</v>
      </c>
      <c r="R9" s="408">
        <v>73.054696927300014</v>
      </c>
      <c r="S9" s="408">
        <v>89.332243826234006</v>
      </c>
      <c r="T9" s="408">
        <v>106.01328668597199</v>
      </c>
      <c r="U9" s="408">
        <v>126.153600546371</v>
      </c>
      <c r="V9" s="408">
        <v>149.84518583630901</v>
      </c>
      <c r="W9" s="408">
        <v>154.155688839661</v>
      </c>
      <c r="X9" s="408">
        <v>173.16240245520197</v>
      </c>
      <c r="Y9" s="408">
        <v>206.67628756721001</v>
      </c>
      <c r="Z9" s="408">
        <v>224.548414464654</v>
      </c>
      <c r="AA9" s="408">
        <v>253.40104428068301</v>
      </c>
      <c r="AB9" s="408">
        <v>308.50368914392402</v>
      </c>
      <c r="AC9" s="408">
        <v>363.91275065568897</v>
      </c>
      <c r="AD9" s="408">
        <v>361.99706584528207</v>
      </c>
      <c r="AE9" s="408">
        <v>419.06105422127951</v>
      </c>
      <c r="AF9" s="408">
        <v>499.85221487589314</v>
      </c>
    </row>
    <row r="10" spans="1:32" ht="11.1" customHeight="1">
      <c r="A10" s="409" t="s">
        <v>472</v>
      </c>
      <c r="B10" s="410" t="s">
        <v>473</v>
      </c>
      <c r="C10" s="411">
        <v>9.8742580000000011</v>
      </c>
      <c r="D10" s="411">
        <v>11.098904000000001</v>
      </c>
      <c r="E10" s="411">
        <v>11.068144999999999</v>
      </c>
      <c r="F10" s="411">
        <v>12.566343</v>
      </c>
      <c r="G10" s="411">
        <v>18.304203000000001</v>
      </c>
      <c r="H10" s="411">
        <v>19.488583000000002</v>
      </c>
      <c r="I10" s="411">
        <v>25.368218999999996</v>
      </c>
      <c r="J10" s="411">
        <v>24.972381999999996</v>
      </c>
      <c r="K10" s="411">
        <v>25.375622</v>
      </c>
      <c r="L10" s="411">
        <v>31.987257</v>
      </c>
      <c r="M10" s="411">
        <v>30.610343488626999</v>
      </c>
      <c r="N10" s="411">
        <v>39.813988553418</v>
      </c>
      <c r="O10" s="411">
        <v>49.728469094640005</v>
      </c>
      <c r="P10" s="411">
        <v>59.536667663000998</v>
      </c>
      <c r="Q10" s="411">
        <v>50.994577589622999</v>
      </c>
      <c r="R10" s="411">
        <v>73.054696927300014</v>
      </c>
      <c r="S10" s="411">
        <v>89.332243826234006</v>
      </c>
      <c r="T10" s="411">
        <v>106.01328668597199</v>
      </c>
      <c r="U10" s="411">
        <v>126.153600546371</v>
      </c>
      <c r="V10" s="411">
        <v>149.84518583630901</v>
      </c>
      <c r="W10" s="411">
        <v>154.155688839661</v>
      </c>
      <c r="X10" s="411">
        <v>173.16240245520197</v>
      </c>
      <c r="Y10" s="411">
        <v>206.67628756721001</v>
      </c>
      <c r="Z10" s="411">
        <v>224.548414464654</v>
      </c>
      <c r="AA10" s="411">
        <v>253.40104428068301</v>
      </c>
      <c r="AB10" s="411">
        <v>308.50368914392402</v>
      </c>
      <c r="AC10" s="411">
        <v>363.91275065568897</v>
      </c>
      <c r="AD10" s="411">
        <v>361.99706584528207</v>
      </c>
      <c r="AE10" s="411">
        <v>419.06105422127951</v>
      </c>
      <c r="AF10" s="411">
        <v>499.85221487589314</v>
      </c>
    </row>
    <row r="11" spans="1:32" ht="22.5">
      <c r="A11" s="420" t="s">
        <v>474</v>
      </c>
      <c r="B11" s="410" t="s">
        <v>475</v>
      </c>
      <c r="C11" s="411">
        <v>0</v>
      </c>
      <c r="D11" s="411">
        <v>0</v>
      </c>
      <c r="E11" s="411">
        <v>0</v>
      </c>
      <c r="F11" s="411">
        <v>0</v>
      </c>
      <c r="G11" s="411">
        <v>0</v>
      </c>
      <c r="H11" s="411">
        <v>0</v>
      </c>
      <c r="I11" s="411">
        <v>0</v>
      </c>
      <c r="J11" s="411">
        <v>8.6125409999999999E-2</v>
      </c>
      <c r="K11" s="411">
        <v>0</v>
      </c>
      <c r="L11" s="411">
        <v>0</v>
      </c>
      <c r="M11" s="411">
        <v>0</v>
      </c>
      <c r="N11" s="411">
        <v>0</v>
      </c>
      <c r="O11" s="411">
        <v>0</v>
      </c>
      <c r="P11" s="411">
        <v>0</v>
      </c>
      <c r="Q11" s="411">
        <v>0</v>
      </c>
      <c r="R11" s="411">
        <v>0</v>
      </c>
      <c r="S11" s="411">
        <v>0</v>
      </c>
      <c r="T11" s="411">
        <v>0</v>
      </c>
      <c r="U11" s="411">
        <v>0</v>
      </c>
      <c r="V11" s="411">
        <v>0</v>
      </c>
      <c r="W11" s="411">
        <v>0</v>
      </c>
      <c r="X11" s="411">
        <v>0</v>
      </c>
      <c r="Y11" s="411">
        <v>0</v>
      </c>
      <c r="Z11" s="411">
        <v>0</v>
      </c>
      <c r="AA11" s="411">
        <v>0</v>
      </c>
      <c r="AB11" s="411">
        <v>0</v>
      </c>
      <c r="AC11" s="411">
        <v>0</v>
      </c>
      <c r="AD11" s="411">
        <v>0</v>
      </c>
      <c r="AE11" s="411">
        <v>0</v>
      </c>
      <c r="AF11" s="411">
        <v>0</v>
      </c>
    </row>
    <row r="12" spans="1:32" ht="11.1" customHeight="1">
      <c r="A12" s="409" t="s">
        <v>476</v>
      </c>
      <c r="B12" s="410" t="s">
        <v>477</v>
      </c>
      <c r="C12" s="411">
        <v>0</v>
      </c>
      <c r="D12" s="411">
        <v>0</v>
      </c>
      <c r="E12" s="411">
        <v>0</v>
      </c>
      <c r="F12" s="411">
        <v>0</v>
      </c>
      <c r="G12" s="411">
        <v>0</v>
      </c>
      <c r="H12" s="411">
        <v>0</v>
      </c>
      <c r="I12" s="411">
        <v>0</v>
      </c>
      <c r="J12" s="411">
        <v>0</v>
      </c>
      <c r="K12" s="411">
        <v>0</v>
      </c>
      <c r="L12" s="411">
        <v>0</v>
      </c>
      <c r="M12" s="411">
        <v>0</v>
      </c>
      <c r="N12" s="411">
        <v>0</v>
      </c>
      <c r="O12" s="411">
        <v>0</v>
      </c>
      <c r="P12" s="411">
        <v>0</v>
      </c>
      <c r="Q12" s="411">
        <v>0</v>
      </c>
      <c r="R12" s="411">
        <v>0</v>
      </c>
      <c r="S12" s="411">
        <v>0</v>
      </c>
      <c r="T12" s="411">
        <v>0</v>
      </c>
      <c r="U12" s="411">
        <v>0</v>
      </c>
      <c r="V12" s="411">
        <v>0</v>
      </c>
      <c r="W12" s="411">
        <v>0</v>
      </c>
      <c r="X12" s="411">
        <v>0</v>
      </c>
      <c r="Y12" s="411">
        <v>0</v>
      </c>
      <c r="Z12" s="411">
        <v>0</v>
      </c>
      <c r="AA12" s="411">
        <v>0</v>
      </c>
      <c r="AB12" s="411">
        <v>0</v>
      </c>
      <c r="AC12" s="411">
        <v>0</v>
      </c>
      <c r="AD12" s="411">
        <v>0</v>
      </c>
      <c r="AE12" s="411">
        <v>0</v>
      </c>
      <c r="AF12" s="411">
        <v>0</v>
      </c>
    </row>
    <row r="13" spans="1:32" ht="11.1" customHeight="1">
      <c r="A13" s="409" t="s">
        <v>478</v>
      </c>
      <c r="B13" s="410" t="s">
        <v>479</v>
      </c>
      <c r="C13" s="411">
        <v>0</v>
      </c>
      <c r="D13" s="411">
        <v>0</v>
      </c>
      <c r="E13" s="411">
        <v>0</v>
      </c>
      <c r="F13" s="411">
        <v>0</v>
      </c>
      <c r="G13" s="411">
        <v>0</v>
      </c>
      <c r="H13" s="411">
        <v>0</v>
      </c>
      <c r="I13" s="411">
        <v>0</v>
      </c>
      <c r="J13" s="411">
        <v>0</v>
      </c>
      <c r="K13" s="411">
        <v>0</v>
      </c>
      <c r="L13" s="411">
        <v>0</v>
      </c>
      <c r="M13" s="411">
        <v>0</v>
      </c>
      <c r="N13" s="411">
        <v>0</v>
      </c>
      <c r="O13" s="411">
        <v>0</v>
      </c>
      <c r="P13" s="411">
        <v>0</v>
      </c>
      <c r="Q13" s="411">
        <v>0</v>
      </c>
      <c r="R13" s="411">
        <v>0</v>
      </c>
      <c r="S13" s="411">
        <v>0</v>
      </c>
      <c r="T13" s="411">
        <v>0</v>
      </c>
      <c r="U13" s="411">
        <v>0</v>
      </c>
      <c r="V13" s="411">
        <v>0</v>
      </c>
      <c r="W13" s="411">
        <v>0</v>
      </c>
      <c r="X13" s="411">
        <v>0</v>
      </c>
      <c r="Y13" s="411">
        <v>0</v>
      </c>
      <c r="Z13" s="411">
        <v>0</v>
      </c>
      <c r="AA13" s="411">
        <v>0</v>
      </c>
      <c r="AB13" s="411">
        <v>0</v>
      </c>
      <c r="AC13" s="411">
        <v>0</v>
      </c>
      <c r="AD13" s="411">
        <v>0</v>
      </c>
      <c r="AE13" s="411">
        <v>0</v>
      </c>
      <c r="AF13" s="411">
        <v>0</v>
      </c>
    </row>
    <row r="14" spans="1:32" ht="11.1" customHeight="1">
      <c r="A14" s="419" t="s">
        <v>371</v>
      </c>
      <c r="B14" s="407" t="s">
        <v>109</v>
      </c>
      <c r="C14" s="408">
        <v>3124.6020683735233</v>
      </c>
      <c r="D14" s="408">
        <v>3665.9759870757239</v>
      </c>
      <c r="E14" s="408">
        <v>4101.1016947892185</v>
      </c>
      <c r="F14" s="408">
        <v>4744.5834200359413</v>
      </c>
      <c r="G14" s="408">
        <v>5504.7643370589076</v>
      </c>
      <c r="H14" s="408">
        <v>6230.505008925069</v>
      </c>
      <c r="I14" s="408">
        <v>7177.1379013763908</v>
      </c>
      <c r="J14" s="408">
        <v>7921.5024223937953</v>
      </c>
      <c r="K14" s="408">
        <v>8867.4857298064562</v>
      </c>
      <c r="L14" s="408">
        <v>9703.9346877189055</v>
      </c>
      <c r="M14" s="408">
        <v>10807.558671013596</v>
      </c>
      <c r="N14" s="408">
        <v>12322.71218904731</v>
      </c>
      <c r="O14" s="408">
        <v>14516.024710393609</v>
      </c>
      <c r="P14" s="408">
        <v>16880.971874838146</v>
      </c>
      <c r="Q14" s="408">
        <v>20014.2170130183</v>
      </c>
      <c r="R14" s="408">
        <v>23619.100348548556</v>
      </c>
      <c r="S14" s="408">
        <v>24687.145067160687</v>
      </c>
      <c r="T14" s="408">
        <v>29083.54468311838</v>
      </c>
      <c r="U14" s="408">
        <v>34837.996382103316</v>
      </c>
      <c r="V14" s="408">
        <v>37955.1596640356</v>
      </c>
      <c r="W14" s="408">
        <v>43020.521399769925</v>
      </c>
      <c r="X14" s="408">
        <v>50438.651309758112</v>
      </c>
      <c r="Y14" s="408">
        <v>58453.84946585734</v>
      </c>
      <c r="Z14" s="408">
        <v>64807.053019210143</v>
      </c>
      <c r="AA14" s="408">
        <v>67844.629487940518</v>
      </c>
      <c r="AB14" s="408">
        <v>72186.450623362951</v>
      </c>
      <c r="AC14" s="408">
        <v>78479.701152564652</v>
      </c>
      <c r="AD14" s="408">
        <v>82611.468526448793</v>
      </c>
      <c r="AE14" s="408">
        <v>90797.839436937051</v>
      </c>
      <c r="AF14" s="408">
        <v>98883.097432550945</v>
      </c>
    </row>
    <row r="15" spans="1:32" ht="11.1" customHeight="1">
      <c r="A15" s="409" t="s">
        <v>480</v>
      </c>
      <c r="B15" s="410" t="s">
        <v>481</v>
      </c>
      <c r="C15" s="411">
        <v>2331.6000433341678</v>
      </c>
      <c r="D15" s="411">
        <v>2728.8209341330571</v>
      </c>
      <c r="E15" s="411">
        <v>3043.8077559277858</v>
      </c>
      <c r="F15" s="411">
        <v>3542.5071882209631</v>
      </c>
      <c r="G15" s="411">
        <v>4094.5369641162597</v>
      </c>
      <c r="H15" s="411">
        <v>4621.1961470208598</v>
      </c>
      <c r="I15" s="411">
        <v>5351.6997972764275</v>
      </c>
      <c r="J15" s="411">
        <v>5978.4607001167715</v>
      </c>
      <c r="K15" s="411">
        <v>6634.1795026509117</v>
      </c>
      <c r="L15" s="411">
        <v>7224.3042432009752</v>
      </c>
      <c r="M15" s="411">
        <v>8150.6388753692963</v>
      </c>
      <c r="N15" s="411">
        <v>9175.6807855092811</v>
      </c>
      <c r="O15" s="411">
        <v>10846.212437536002</v>
      </c>
      <c r="P15" s="411">
        <v>12733.010204038435</v>
      </c>
      <c r="Q15" s="411">
        <v>14484.508784295169</v>
      </c>
      <c r="R15" s="411">
        <v>16874.970095483066</v>
      </c>
      <c r="S15" s="411">
        <v>15013.485055439774</v>
      </c>
      <c r="T15" s="411">
        <v>17905.047413181481</v>
      </c>
      <c r="U15" s="411">
        <v>21892.731953327508</v>
      </c>
      <c r="V15" s="411">
        <v>22818.835297668138</v>
      </c>
      <c r="W15" s="411">
        <v>25450.036894551995</v>
      </c>
      <c r="X15" s="411">
        <v>30232.161498449965</v>
      </c>
      <c r="Y15" s="411">
        <v>35588.616573361272</v>
      </c>
      <c r="Z15" s="411">
        <v>40126.945482897994</v>
      </c>
      <c r="AA15" s="411">
        <v>41426.160155152604</v>
      </c>
      <c r="AB15" s="411">
        <v>43347.139171026625</v>
      </c>
      <c r="AC15" s="411">
        <v>46628.52106472139</v>
      </c>
      <c r="AD15" s="411">
        <v>50382.689707473131</v>
      </c>
      <c r="AE15" s="411">
        <v>55349.367742876821</v>
      </c>
      <c r="AF15" s="411">
        <v>60129.13767797561</v>
      </c>
    </row>
    <row r="16" spans="1:32" ht="11.1" customHeight="1">
      <c r="A16" s="409" t="s">
        <v>482</v>
      </c>
      <c r="B16" s="410" t="s">
        <v>483</v>
      </c>
      <c r="C16" s="411">
        <v>43.028849790916006</v>
      </c>
      <c r="D16" s="411">
        <v>50.76596850336</v>
      </c>
      <c r="E16" s="411">
        <v>56.446830699430002</v>
      </c>
      <c r="F16" s="411">
        <v>65.838430953539998</v>
      </c>
      <c r="G16" s="411">
        <v>76.609030017570007</v>
      </c>
      <c r="H16" s="411">
        <v>86.142422845559992</v>
      </c>
      <c r="I16" s="411">
        <v>111.44491110767999</v>
      </c>
      <c r="J16" s="411">
        <v>138.30121879305</v>
      </c>
      <c r="K16" s="411">
        <v>168.70078118888998</v>
      </c>
      <c r="L16" s="411">
        <v>197.99999999498999</v>
      </c>
      <c r="M16" s="411">
        <v>242.44567939382003</v>
      </c>
      <c r="N16" s="411">
        <v>295.67050540125007</v>
      </c>
      <c r="O16" s="411">
        <v>364.0731857110901</v>
      </c>
      <c r="P16" s="411">
        <v>424.34605541848993</v>
      </c>
      <c r="Q16" s="411">
        <v>479.33199819499998</v>
      </c>
      <c r="R16" s="411">
        <v>554.05991875480004</v>
      </c>
      <c r="S16" s="411">
        <v>658.86007672390008</v>
      </c>
      <c r="T16" s="411">
        <v>805.80956258140009</v>
      </c>
      <c r="U16" s="411">
        <v>1050.2768620171003</v>
      </c>
      <c r="V16" s="411">
        <v>1103.6055620212003</v>
      </c>
      <c r="W16" s="411">
        <v>1342.4589970114996</v>
      </c>
      <c r="X16" s="411">
        <v>1740.0246658895003</v>
      </c>
      <c r="Y16" s="411">
        <v>2241.8871089137997</v>
      </c>
      <c r="Z16" s="411">
        <v>2670.1977729548003</v>
      </c>
      <c r="AA16" s="411">
        <v>3006.0367181188003</v>
      </c>
      <c r="AB16" s="411">
        <v>3320.2614950474999</v>
      </c>
      <c r="AC16" s="411">
        <v>4070.5392449451992</v>
      </c>
      <c r="AD16" s="411">
        <v>3871.8079059258994</v>
      </c>
      <c r="AE16" s="411">
        <v>4384.9504409311003</v>
      </c>
      <c r="AF16" s="411">
        <v>4643.6476874103246</v>
      </c>
    </row>
    <row r="17" spans="1:32" ht="11.1" customHeight="1">
      <c r="A17" s="409" t="s">
        <v>484</v>
      </c>
      <c r="B17" s="410" t="s">
        <v>485</v>
      </c>
      <c r="C17" s="411">
        <v>0</v>
      </c>
      <c r="D17" s="411">
        <v>0</v>
      </c>
      <c r="E17" s="411">
        <v>0</v>
      </c>
      <c r="F17" s="411">
        <v>0</v>
      </c>
      <c r="G17" s="411">
        <v>0</v>
      </c>
      <c r="H17" s="411">
        <v>0</v>
      </c>
      <c r="I17" s="411">
        <v>0</v>
      </c>
      <c r="J17" s="411">
        <v>0</v>
      </c>
      <c r="K17" s="411">
        <v>0</v>
      </c>
      <c r="L17" s="411">
        <v>0</v>
      </c>
      <c r="M17" s="411">
        <v>0</v>
      </c>
      <c r="N17" s="411">
        <v>0</v>
      </c>
      <c r="O17" s="411">
        <v>0</v>
      </c>
      <c r="P17" s="411">
        <v>0</v>
      </c>
      <c r="Q17" s="411">
        <v>0</v>
      </c>
      <c r="R17" s="411">
        <v>0</v>
      </c>
      <c r="S17" s="411">
        <v>0</v>
      </c>
      <c r="T17" s="411">
        <v>0</v>
      </c>
      <c r="U17" s="411">
        <v>0</v>
      </c>
      <c r="V17" s="411">
        <v>0</v>
      </c>
      <c r="W17" s="411">
        <v>0</v>
      </c>
      <c r="X17" s="411">
        <v>0</v>
      </c>
      <c r="Y17" s="411">
        <v>0</v>
      </c>
      <c r="Z17" s="411">
        <v>0</v>
      </c>
      <c r="AA17" s="411">
        <v>0</v>
      </c>
      <c r="AB17" s="411">
        <v>0</v>
      </c>
      <c r="AC17" s="411">
        <v>0</v>
      </c>
      <c r="AD17" s="411">
        <v>0</v>
      </c>
      <c r="AE17" s="411">
        <v>0</v>
      </c>
      <c r="AF17" s="411">
        <v>0</v>
      </c>
    </row>
    <row r="18" spans="1:32" ht="11.1" customHeight="1">
      <c r="A18" s="409" t="s">
        <v>486</v>
      </c>
      <c r="B18" s="410" t="s">
        <v>487</v>
      </c>
      <c r="C18" s="411">
        <v>334.25095220589697</v>
      </c>
      <c r="D18" s="411">
        <v>386.18944153849401</v>
      </c>
      <c r="E18" s="411">
        <v>430.40250125177289</v>
      </c>
      <c r="F18" s="411">
        <v>456.03588419561902</v>
      </c>
      <c r="G18" s="411">
        <v>527.81039108948789</v>
      </c>
      <c r="H18" s="411">
        <v>593.39941566115976</v>
      </c>
      <c r="I18" s="411">
        <v>608.56396673422319</v>
      </c>
      <c r="J18" s="411">
        <v>562.80944480785831</v>
      </c>
      <c r="K18" s="411">
        <v>687.86877025718456</v>
      </c>
      <c r="L18" s="411">
        <v>786.83177556805231</v>
      </c>
      <c r="M18" s="411">
        <v>802.11129327746721</v>
      </c>
      <c r="N18" s="411">
        <v>914.28905799079348</v>
      </c>
      <c r="O18" s="411">
        <v>1020.6719032955092</v>
      </c>
      <c r="P18" s="411">
        <v>1293.9067443411257</v>
      </c>
      <c r="Q18" s="411">
        <v>1990.6114627948311</v>
      </c>
      <c r="R18" s="411">
        <v>2107.7025695337352</v>
      </c>
      <c r="S18" s="411">
        <v>2307.5692028754556</v>
      </c>
      <c r="T18" s="411">
        <v>2927.8636262260197</v>
      </c>
      <c r="U18" s="411">
        <v>3260.6780962231596</v>
      </c>
      <c r="V18" s="411">
        <v>3843.6628626575116</v>
      </c>
      <c r="W18" s="411">
        <v>3538.0941380876693</v>
      </c>
      <c r="X18" s="411">
        <v>4461.0032035505465</v>
      </c>
      <c r="Y18" s="411">
        <v>4333.4875353484204</v>
      </c>
      <c r="Z18" s="411">
        <v>4882.6090475707188</v>
      </c>
      <c r="AA18" s="411">
        <v>5905.8797108419703</v>
      </c>
      <c r="AB18" s="411">
        <v>6625.9771750734481</v>
      </c>
      <c r="AC18" s="411">
        <v>7052.9069635514024</v>
      </c>
      <c r="AD18" s="411">
        <v>7170.9153088239927</v>
      </c>
      <c r="AE18" s="411">
        <v>8035.4163565669878</v>
      </c>
      <c r="AF18" s="411">
        <v>9527.0060064029312</v>
      </c>
    </row>
    <row r="19" spans="1:32" ht="11.1" customHeight="1">
      <c r="A19" s="409" t="s">
        <v>488</v>
      </c>
      <c r="B19" s="410" t="s">
        <v>489</v>
      </c>
      <c r="C19" s="411">
        <v>377.64511061253006</v>
      </c>
      <c r="D19" s="411">
        <v>454.64323099211981</v>
      </c>
      <c r="E19" s="411">
        <v>515.83587218993989</v>
      </c>
      <c r="F19" s="411">
        <v>613.93921471152987</v>
      </c>
      <c r="G19" s="411">
        <v>728.95344038172971</v>
      </c>
      <c r="H19" s="411">
        <v>836.39385477746009</v>
      </c>
      <c r="I19" s="411">
        <v>993.69920955165981</v>
      </c>
      <c r="J19" s="411">
        <v>1101.9940319743459</v>
      </c>
      <c r="K19" s="411">
        <v>1212.5834250231701</v>
      </c>
      <c r="L19" s="411">
        <v>1294.798668954749</v>
      </c>
      <c r="M19" s="411">
        <v>1373.8499390789029</v>
      </c>
      <c r="N19" s="411">
        <v>1653.462378045286</v>
      </c>
      <c r="O19" s="411">
        <v>1890.3804299427575</v>
      </c>
      <c r="P19" s="411">
        <v>1962.210184009364</v>
      </c>
      <c r="Q19" s="411">
        <v>2478.8681390264901</v>
      </c>
      <c r="R19" s="411">
        <v>3338.1853618924529</v>
      </c>
      <c r="S19" s="411">
        <v>5887.0564380674368</v>
      </c>
      <c r="T19" s="411">
        <v>6490.7721671545123</v>
      </c>
      <c r="U19" s="411">
        <v>7478.8172221902478</v>
      </c>
      <c r="V19" s="411">
        <v>8837.4970945014757</v>
      </c>
      <c r="W19" s="411">
        <v>11200.785389735411</v>
      </c>
      <c r="X19" s="411">
        <v>12241.453090133293</v>
      </c>
      <c r="Y19" s="411">
        <v>14241.820459871362</v>
      </c>
      <c r="Z19" s="411">
        <v>14670.460219853159</v>
      </c>
      <c r="AA19" s="411">
        <v>14871.76869975077</v>
      </c>
      <c r="AB19" s="411">
        <v>15871.870870288636</v>
      </c>
      <c r="AC19" s="411">
        <v>17409.777970699324</v>
      </c>
      <c r="AD19" s="411">
        <v>17469.188759838074</v>
      </c>
      <c r="AE19" s="411">
        <v>18899.877978963796</v>
      </c>
      <c r="AF19" s="411">
        <v>20211.471213092995</v>
      </c>
    </row>
    <row r="20" spans="1:32" ht="11.1" customHeight="1">
      <c r="A20" s="409" t="s">
        <v>490</v>
      </c>
      <c r="B20" s="410" t="s">
        <v>491</v>
      </c>
      <c r="C20" s="411">
        <v>0</v>
      </c>
      <c r="D20" s="411">
        <v>0</v>
      </c>
      <c r="E20" s="411">
        <v>0</v>
      </c>
      <c r="F20" s="411">
        <v>0</v>
      </c>
      <c r="G20" s="411">
        <v>0</v>
      </c>
      <c r="H20" s="411">
        <v>0</v>
      </c>
      <c r="I20" s="411">
        <v>0</v>
      </c>
      <c r="J20" s="411">
        <v>0</v>
      </c>
      <c r="K20" s="411">
        <v>0</v>
      </c>
      <c r="L20" s="411">
        <v>0</v>
      </c>
      <c r="M20" s="411">
        <v>0</v>
      </c>
      <c r="N20" s="411">
        <v>0</v>
      </c>
      <c r="O20" s="411">
        <v>0</v>
      </c>
      <c r="P20" s="411">
        <v>0</v>
      </c>
      <c r="Q20" s="411">
        <v>0</v>
      </c>
      <c r="R20" s="411">
        <v>0</v>
      </c>
      <c r="S20" s="411">
        <v>0</v>
      </c>
      <c r="T20" s="411">
        <v>0</v>
      </c>
      <c r="U20" s="411">
        <v>0</v>
      </c>
      <c r="V20" s="411">
        <v>0</v>
      </c>
      <c r="W20" s="411">
        <v>0</v>
      </c>
      <c r="X20" s="411">
        <v>0</v>
      </c>
      <c r="Y20" s="411">
        <v>0</v>
      </c>
      <c r="Z20" s="411">
        <v>0</v>
      </c>
      <c r="AA20" s="411">
        <v>0</v>
      </c>
      <c r="AB20" s="411">
        <v>0</v>
      </c>
      <c r="AC20" s="411">
        <v>0</v>
      </c>
      <c r="AD20" s="411">
        <v>0</v>
      </c>
      <c r="AE20" s="411">
        <v>0</v>
      </c>
      <c r="AF20" s="411">
        <v>0</v>
      </c>
    </row>
    <row r="21" spans="1:32" ht="11.1" customHeight="1">
      <c r="A21" s="409" t="s">
        <v>492</v>
      </c>
      <c r="B21" s="410" t="s">
        <v>493</v>
      </c>
      <c r="C21" s="411">
        <v>38.077112430011994</v>
      </c>
      <c r="D21" s="411">
        <v>45.556411908693001</v>
      </c>
      <c r="E21" s="411">
        <v>54.608734720290002</v>
      </c>
      <c r="F21" s="411">
        <v>66.262701954290009</v>
      </c>
      <c r="G21" s="411">
        <v>76.854511453859999</v>
      </c>
      <c r="H21" s="411">
        <v>93.37316862003</v>
      </c>
      <c r="I21" s="411">
        <v>111.73001670639998</v>
      </c>
      <c r="J21" s="411">
        <v>139.93702670177001</v>
      </c>
      <c r="K21" s="411">
        <v>164.15325068629997</v>
      </c>
      <c r="L21" s="411">
        <v>200.00000000013998</v>
      </c>
      <c r="M21" s="411">
        <v>238.51288389411005</v>
      </c>
      <c r="N21" s="411">
        <v>283.60946210069994</v>
      </c>
      <c r="O21" s="411">
        <v>394.68675390825001</v>
      </c>
      <c r="P21" s="411">
        <v>467.49868703072991</v>
      </c>
      <c r="Q21" s="411">
        <v>580.89662870680991</v>
      </c>
      <c r="R21" s="411">
        <v>744.18240288450022</v>
      </c>
      <c r="S21" s="411">
        <v>820.17429405411792</v>
      </c>
      <c r="T21" s="411">
        <v>954.05191397497003</v>
      </c>
      <c r="U21" s="411">
        <v>1155.4922483452999</v>
      </c>
      <c r="V21" s="411">
        <v>1351.5588471872798</v>
      </c>
      <c r="W21" s="411">
        <v>1489.1459803833502</v>
      </c>
      <c r="X21" s="411">
        <v>1764.0088517348136</v>
      </c>
      <c r="Y21" s="411">
        <v>2048.0377883624801</v>
      </c>
      <c r="Z21" s="411">
        <v>2456.8404959334703</v>
      </c>
      <c r="AA21" s="411">
        <v>2634.7842040763758</v>
      </c>
      <c r="AB21" s="411">
        <v>3021.2019119267397</v>
      </c>
      <c r="AC21" s="411">
        <v>3317.9559086473396</v>
      </c>
      <c r="AD21" s="411">
        <v>3716.8668443876991</v>
      </c>
      <c r="AE21" s="411">
        <v>4128.2269175983492</v>
      </c>
      <c r="AF21" s="411">
        <v>4371.8348476690871</v>
      </c>
    </row>
    <row r="22" spans="1:32" ht="11.1" customHeight="1">
      <c r="A22" s="419" t="s">
        <v>494</v>
      </c>
      <c r="B22" s="407" t="s">
        <v>495</v>
      </c>
      <c r="C22" s="408">
        <v>2295.197474088694</v>
      </c>
      <c r="D22" s="408">
        <v>2720.9911075252462</v>
      </c>
      <c r="E22" s="408">
        <v>3040.8071547334675</v>
      </c>
      <c r="F22" s="408">
        <v>3565.5380686095832</v>
      </c>
      <c r="G22" s="408">
        <v>4171.8040531464876</v>
      </c>
      <c r="H22" s="408">
        <v>4718.0437387025077</v>
      </c>
      <c r="I22" s="408">
        <v>5526.322301052669</v>
      </c>
      <c r="J22" s="408">
        <v>6381.4600795066472</v>
      </c>
      <c r="K22" s="408">
        <v>7520.199959305246</v>
      </c>
      <c r="L22" s="408">
        <v>8313.8741889854755</v>
      </c>
      <c r="M22" s="408">
        <v>9252.7216432405567</v>
      </c>
      <c r="N22" s="408">
        <v>11190.935518700462</v>
      </c>
      <c r="O22" s="408">
        <v>13430.331730257767</v>
      </c>
      <c r="P22" s="408">
        <v>14980.278273721255</v>
      </c>
      <c r="Q22" s="408">
        <v>17458.597048167128</v>
      </c>
      <c r="R22" s="408">
        <v>18255.447235790947</v>
      </c>
      <c r="S22" s="408">
        <v>23675.578879234075</v>
      </c>
      <c r="T22" s="408">
        <v>24634.303012461787</v>
      </c>
      <c r="U22" s="408">
        <v>28369.172960608063</v>
      </c>
      <c r="V22" s="408">
        <v>31958.551525838535</v>
      </c>
      <c r="W22" s="408">
        <v>38785.620093655554</v>
      </c>
      <c r="X22" s="408">
        <v>43464.42509567002</v>
      </c>
      <c r="Y22" s="408">
        <v>51416.262060750589</v>
      </c>
      <c r="Z22" s="408">
        <v>54287.792755605296</v>
      </c>
      <c r="AA22" s="408">
        <v>55087.816536437022</v>
      </c>
      <c r="AB22" s="408">
        <v>57500.183133841798</v>
      </c>
      <c r="AC22" s="408">
        <v>62982.187807726747</v>
      </c>
      <c r="AD22" s="408">
        <v>69251.51154694955</v>
      </c>
      <c r="AE22" s="408">
        <v>80845.578970057657</v>
      </c>
      <c r="AF22" s="408">
        <v>92990.019173802692</v>
      </c>
    </row>
    <row r="23" spans="1:32" ht="11.1" customHeight="1">
      <c r="A23" s="409" t="s">
        <v>496</v>
      </c>
      <c r="B23" s="410" t="s">
        <v>497</v>
      </c>
      <c r="C23" s="411">
        <v>1676.1415494975301</v>
      </c>
      <c r="D23" s="411">
        <v>1999.1777717250902</v>
      </c>
      <c r="E23" s="411">
        <v>2247.7347566290396</v>
      </c>
      <c r="F23" s="411">
        <v>2651.6115349717106</v>
      </c>
      <c r="G23" s="411">
        <v>3121.2793075162699</v>
      </c>
      <c r="H23" s="411">
        <v>3551.3085427717692</v>
      </c>
      <c r="I23" s="411">
        <v>4184.7807774219891</v>
      </c>
      <c r="J23" s="411">
        <v>4789.9273012487984</v>
      </c>
      <c r="K23" s="411">
        <v>5467.1870811746348</v>
      </c>
      <c r="L23" s="411">
        <v>6065.161011510676</v>
      </c>
      <c r="M23" s="411">
        <v>6729.3335695865535</v>
      </c>
      <c r="N23" s="411">
        <v>8391.5459310255828</v>
      </c>
      <c r="O23" s="411">
        <v>10019.974734696529</v>
      </c>
      <c r="P23" s="411">
        <v>10902.085884413793</v>
      </c>
      <c r="Q23" s="411">
        <v>12489.904032301241</v>
      </c>
      <c r="R23" s="411">
        <v>13822.13528094381</v>
      </c>
      <c r="S23" s="411">
        <v>18842.154891986953</v>
      </c>
      <c r="T23" s="411">
        <v>19556.002641750492</v>
      </c>
      <c r="U23" s="411">
        <v>22207.174073832764</v>
      </c>
      <c r="V23" s="411">
        <v>25316.620214925515</v>
      </c>
      <c r="W23" s="411">
        <v>31181.828885097402</v>
      </c>
      <c r="X23" s="411">
        <v>34130.08415019032</v>
      </c>
      <c r="Y23" s="411">
        <v>39757.746168198537</v>
      </c>
      <c r="Z23" s="411">
        <v>41120.278120078096</v>
      </c>
      <c r="AA23" s="411">
        <v>40949.173687644361</v>
      </c>
      <c r="AB23" s="411">
        <v>42619.168013719798</v>
      </c>
      <c r="AC23" s="411">
        <v>45843.288142731704</v>
      </c>
      <c r="AD23" s="411">
        <v>46052.915497464797</v>
      </c>
      <c r="AE23" s="411">
        <v>49855.908792248658</v>
      </c>
      <c r="AF23" s="411">
        <v>60126.04778380131</v>
      </c>
    </row>
    <row r="24" spans="1:32" ht="22.5">
      <c r="A24" s="409" t="s">
        <v>498</v>
      </c>
      <c r="B24" s="410" t="s">
        <v>499</v>
      </c>
      <c r="C24" s="411">
        <v>135.61642069894998</v>
      </c>
      <c r="D24" s="411">
        <v>160.00192838661005</v>
      </c>
      <c r="E24" s="411">
        <v>177.90661799877</v>
      </c>
      <c r="F24" s="411">
        <v>207.50664719863002</v>
      </c>
      <c r="G24" s="411">
        <v>241.45294379978998</v>
      </c>
      <c r="H24" s="411">
        <v>271.49986850084002</v>
      </c>
      <c r="I24" s="411">
        <v>316.1111467898798</v>
      </c>
      <c r="J24" s="411">
        <v>357.42705619117612</v>
      </c>
      <c r="K24" s="411">
        <v>426.16829220927394</v>
      </c>
      <c r="L24" s="411">
        <v>492.33857811136215</v>
      </c>
      <c r="M24" s="411">
        <v>595.18151536155028</v>
      </c>
      <c r="N24" s="411">
        <v>719.02552454859028</v>
      </c>
      <c r="O24" s="411">
        <v>879.70274471089999</v>
      </c>
      <c r="P24" s="411">
        <v>993.11512277576014</v>
      </c>
      <c r="Q24" s="411">
        <v>1175.1724149412798</v>
      </c>
      <c r="R24" s="411">
        <v>1341.2226690382599</v>
      </c>
      <c r="S24" s="411">
        <v>1575.4447000263494</v>
      </c>
      <c r="T24" s="411">
        <v>1904.0930420518596</v>
      </c>
      <c r="U24" s="411">
        <v>2444.5619660979</v>
      </c>
      <c r="V24" s="411">
        <v>2469.0646649740506</v>
      </c>
      <c r="W24" s="411">
        <v>2893.2422350708994</v>
      </c>
      <c r="X24" s="411">
        <v>3619.6591099105008</v>
      </c>
      <c r="Y24" s="411">
        <v>4509.6961729302402</v>
      </c>
      <c r="Z24" s="411">
        <v>5137.1831537026983</v>
      </c>
      <c r="AA24" s="411">
        <v>5531.9820468184607</v>
      </c>
      <c r="AB24" s="411">
        <v>5844.340154627268</v>
      </c>
      <c r="AC24" s="411">
        <v>6746.2296304523779</v>
      </c>
      <c r="AD24" s="411">
        <v>7085.3810529478123</v>
      </c>
      <c r="AE24" s="411">
        <v>7721.1977628749009</v>
      </c>
      <c r="AF24" s="411">
        <v>8222.7377946141478</v>
      </c>
    </row>
    <row r="25" spans="1:32" ht="11.1" customHeight="1">
      <c r="A25" s="409" t="s">
        <v>500</v>
      </c>
      <c r="B25" s="410" t="s">
        <v>501</v>
      </c>
      <c r="C25" s="411">
        <v>0</v>
      </c>
      <c r="D25" s="411">
        <v>0</v>
      </c>
      <c r="E25" s="411">
        <v>0</v>
      </c>
      <c r="F25" s="411">
        <v>0</v>
      </c>
      <c r="G25" s="411">
        <v>0</v>
      </c>
      <c r="H25" s="411">
        <v>0</v>
      </c>
      <c r="I25" s="411">
        <v>0</v>
      </c>
      <c r="J25" s="411">
        <v>0</v>
      </c>
      <c r="K25" s="411">
        <v>0</v>
      </c>
      <c r="L25" s="411">
        <v>0</v>
      </c>
      <c r="M25" s="411">
        <v>0</v>
      </c>
      <c r="N25" s="411">
        <v>0</v>
      </c>
      <c r="O25" s="411">
        <v>0</v>
      </c>
      <c r="P25" s="411">
        <v>0</v>
      </c>
      <c r="Q25" s="411">
        <v>0</v>
      </c>
      <c r="R25" s="411">
        <v>0</v>
      </c>
      <c r="S25" s="411">
        <v>0</v>
      </c>
      <c r="T25" s="411">
        <v>0</v>
      </c>
      <c r="U25" s="411">
        <v>0</v>
      </c>
      <c r="V25" s="411">
        <v>0</v>
      </c>
      <c r="W25" s="411">
        <v>0</v>
      </c>
      <c r="X25" s="411">
        <v>0</v>
      </c>
      <c r="Y25" s="411">
        <v>0</v>
      </c>
      <c r="Z25" s="411">
        <v>0</v>
      </c>
      <c r="AA25" s="411">
        <v>0</v>
      </c>
      <c r="AB25" s="411">
        <v>0</v>
      </c>
      <c r="AC25" s="411">
        <v>0</v>
      </c>
      <c r="AD25" s="411">
        <v>0</v>
      </c>
      <c r="AE25" s="411">
        <v>0</v>
      </c>
      <c r="AF25" s="411">
        <v>0</v>
      </c>
    </row>
    <row r="26" spans="1:32" ht="11.1" customHeight="1">
      <c r="A26" s="409" t="s">
        <v>502</v>
      </c>
      <c r="B26" s="410" t="s">
        <v>503</v>
      </c>
      <c r="C26" s="411">
        <v>43.115869999994004</v>
      </c>
      <c r="D26" s="411">
        <v>50.86863602000598</v>
      </c>
      <c r="E26" s="411">
        <v>56.560987011677994</v>
      </c>
      <c r="F26" s="411">
        <v>65.971580539133015</v>
      </c>
      <c r="G26" s="411">
        <v>76.763961742338012</v>
      </c>
      <c r="H26" s="411">
        <v>86.316634606118029</v>
      </c>
      <c r="I26" s="411">
        <v>100.49968164772004</v>
      </c>
      <c r="J26" s="411">
        <v>137.95119285316201</v>
      </c>
      <c r="K26" s="411">
        <v>173.24146459711702</v>
      </c>
      <c r="L26" s="411">
        <v>161.145623426898</v>
      </c>
      <c r="M26" s="411">
        <v>150.04029572441405</v>
      </c>
      <c r="N26" s="411">
        <v>176.77102140090096</v>
      </c>
      <c r="O26" s="411">
        <v>233.35183356197993</v>
      </c>
      <c r="P26" s="411">
        <v>287.29431395554002</v>
      </c>
      <c r="Q26" s="411">
        <v>341.87714032121806</v>
      </c>
      <c r="R26" s="411">
        <v>445.25094758647703</v>
      </c>
      <c r="S26" s="411">
        <v>438.00986825727006</v>
      </c>
      <c r="T26" s="411">
        <v>308.68734166123596</v>
      </c>
      <c r="U26" s="411">
        <v>399.66858339059996</v>
      </c>
      <c r="V26" s="411">
        <v>577.51893517586984</v>
      </c>
      <c r="W26" s="411">
        <v>605.79835588254991</v>
      </c>
      <c r="X26" s="411">
        <v>695.78582206560009</v>
      </c>
      <c r="Y26" s="411">
        <v>900.81504148141016</v>
      </c>
      <c r="Z26" s="411">
        <v>1072.7217457578995</v>
      </c>
      <c r="AA26" s="411">
        <v>1120.4668889436002</v>
      </c>
      <c r="AB26" s="411">
        <v>1173.7385426702299</v>
      </c>
      <c r="AC26" s="411">
        <v>1369.3880301132701</v>
      </c>
      <c r="AD26" s="411">
        <v>1443.9611560398398</v>
      </c>
      <c r="AE26" s="411">
        <v>1563.8455249534902</v>
      </c>
      <c r="AF26" s="411">
        <v>1656.1071221309548</v>
      </c>
    </row>
    <row r="27" spans="1:32" ht="22.5">
      <c r="A27" s="409" t="s">
        <v>504</v>
      </c>
      <c r="B27" s="410" t="s">
        <v>505</v>
      </c>
      <c r="C27" s="411">
        <v>440.32363389221996</v>
      </c>
      <c r="D27" s="411">
        <v>510.94277139354</v>
      </c>
      <c r="E27" s="411">
        <v>558.60479309398011</v>
      </c>
      <c r="F27" s="411">
        <v>640.44830590010963</v>
      </c>
      <c r="G27" s="411">
        <v>732.30784008808985</v>
      </c>
      <c r="H27" s="411">
        <v>808.91869282378025</v>
      </c>
      <c r="I27" s="411">
        <v>924.93069519307994</v>
      </c>
      <c r="J27" s="411">
        <v>1096.1545292135102</v>
      </c>
      <c r="K27" s="411">
        <v>1453.60312132422</v>
      </c>
      <c r="L27" s="411">
        <v>1595.2289759365397</v>
      </c>
      <c r="M27" s="411">
        <v>1778.1662625680399</v>
      </c>
      <c r="N27" s="411">
        <v>1903.5930417253899</v>
      </c>
      <c r="O27" s="411">
        <v>2297.3024172883597</v>
      </c>
      <c r="P27" s="411">
        <v>2797.7829525761622</v>
      </c>
      <c r="Q27" s="411">
        <v>3451.6434606033904</v>
      </c>
      <c r="R27" s="411">
        <v>2646.8383382224001</v>
      </c>
      <c r="S27" s="411">
        <v>2819.9694189635015</v>
      </c>
      <c r="T27" s="411">
        <v>2865.5199869982007</v>
      </c>
      <c r="U27" s="411">
        <v>3317.7683372867996</v>
      </c>
      <c r="V27" s="411">
        <v>3595.3477107630988</v>
      </c>
      <c r="W27" s="411">
        <v>4104.7506176046991</v>
      </c>
      <c r="X27" s="411">
        <v>5018.8960135036041</v>
      </c>
      <c r="Y27" s="411">
        <v>6248.0046781404008</v>
      </c>
      <c r="Z27" s="411">
        <v>6957.6097360665999</v>
      </c>
      <c r="AA27" s="411">
        <v>7486.1939130306018</v>
      </c>
      <c r="AB27" s="411">
        <v>7862.9364228245022</v>
      </c>
      <c r="AC27" s="411">
        <v>9023.2820044293985</v>
      </c>
      <c r="AD27" s="411">
        <v>14669.253840497098</v>
      </c>
      <c r="AE27" s="411">
        <v>21704.626889980602</v>
      </c>
      <c r="AF27" s="411">
        <v>22985.126473256292</v>
      </c>
    </row>
    <row r="28" spans="1:32" ht="11.1" customHeight="1">
      <c r="A28" s="406" t="s">
        <v>321</v>
      </c>
      <c r="B28" s="407" t="s">
        <v>506</v>
      </c>
      <c r="C28" s="408">
        <v>608.28008075042248</v>
      </c>
      <c r="D28" s="408">
        <v>709.53513136322215</v>
      </c>
      <c r="E28" s="408">
        <v>787.97306292733981</v>
      </c>
      <c r="F28" s="408">
        <v>903.46793517727997</v>
      </c>
      <c r="G28" s="408">
        <v>631.54181035257352</v>
      </c>
      <c r="H28" s="408">
        <v>764.69385227925216</v>
      </c>
      <c r="I28" s="408">
        <v>906.01647317090362</v>
      </c>
      <c r="J28" s="408">
        <v>888.36650900401344</v>
      </c>
      <c r="K28" s="408">
        <v>1102.0878994172185</v>
      </c>
      <c r="L28" s="408">
        <v>1255.6228337471211</v>
      </c>
      <c r="M28" s="408">
        <v>1303.1334839477834</v>
      </c>
      <c r="N28" s="408">
        <v>1350.4524101464401</v>
      </c>
      <c r="O28" s="408">
        <v>1482.8231695208981</v>
      </c>
      <c r="P28" s="408">
        <v>1607.5275121399261</v>
      </c>
      <c r="Q28" s="408">
        <v>2176.3471742819152</v>
      </c>
      <c r="R28" s="408">
        <v>2354.3964298603578</v>
      </c>
      <c r="S28" s="408">
        <v>3018.5430372198975</v>
      </c>
      <c r="T28" s="408">
        <v>3402.1768749661578</v>
      </c>
      <c r="U28" s="408">
        <v>3803.936161848073</v>
      </c>
      <c r="V28" s="408">
        <v>4382.9698746988233</v>
      </c>
      <c r="W28" s="408">
        <v>4252.7312699550948</v>
      </c>
      <c r="X28" s="408">
        <v>4610.9205989137308</v>
      </c>
      <c r="Y28" s="408">
        <v>5404.658584761979</v>
      </c>
      <c r="Z28" s="408">
        <v>6705.2463253424685</v>
      </c>
      <c r="AA28" s="408">
        <v>7703.6021474750523</v>
      </c>
      <c r="AB28" s="408">
        <v>7963.0592850687635</v>
      </c>
      <c r="AC28" s="408">
        <v>8694.4680960547012</v>
      </c>
      <c r="AD28" s="408">
        <v>8824.1455784327882</v>
      </c>
      <c r="AE28" s="408">
        <v>10034.199370456592</v>
      </c>
      <c r="AF28" s="408">
        <v>11727.469637040649</v>
      </c>
    </row>
    <row r="29" spans="1:32" ht="11.1" customHeight="1">
      <c r="A29" s="419" t="s">
        <v>507</v>
      </c>
      <c r="B29" s="407" t="s">
        <v>508</v>
      </c>
      <c r="C29" s="408">
        <v>670.15368049655967</v>
      </c>
      <c r="D29" s="408">
        <v>613.68956190410313</v>
      </c>
      <c r="E29" s="408">
        <v>650.2315992337825</v>
      </c>
      <c r="F29" s="408">
        <v>636.08233982002378</v>
      </c>
      <c r="G29" s="408">
        <v>715.18464958043444</v>
      </c>
      <c r="H29" s="408">
        <v>758.28858962378422</v>
      </c>
      <c r="I29" s="408">
        <v>807.7271057589337</v>
      </c>
      <c r="J29" s="408">
        <v>876.22871132065291</v>
      </c>
      <c r="K29" s="408">
        <v>948.10645577343757</v>
      </c>
      <c r="L29" s="408">
        <v>1061.6492284653723</v>
      </c>
      <c r="M29" s="408">
        <v>1833.9638562586256</v>
      </c>
      <c r="N29" s="408">
        <v>2254.1910444320351</v>
      </c>
      <c r="O29" s="408">
        <v>2433.4039874530813</v>
      </c>
      <c r="P29" s="408">
        <v>2548.0261246566793</v>
      </c>
      <c r="Q29" s="408">
        <v>4164.8581449418489</v>
      </c>
      <c r="R29" s="408">
        <v>2516.744250941329</v>
      </c>
      <c r="S29" s="408">
        <v>2968.3038551841905</v>
      </c>
      <c r="T29" s="408">
        <v>3294.739659184791</v>
      </c>
      <c r="U29" s="408">
        <v>4205.3410925446606</v>
      </c>
      <c r="V29" s="408">
        <v>4883.8267061898277</v>
      </c>
      <c r="W29" s="408">
        <v>4590.7412242073078</v>
      </c>
      <c r="X29" s="408">
        <v>4857.5851571404783</v>
      </c>
      <c r="Y29" s="408">
        <v>5915.0023321163644</v>
      </c>
      <c r="Z29" s="408">
        <v>6384.8515114602142</v>
      </c>
      <c r="AA29" s="408">
        <v>7878.1337463752916</v>
      </c>
      <c r="AB29" s="408">
        <v>8824.4904591062932</v>
      </c>
      <c r="AC29" s="408">
        <v>9813.5847591824477</v>
      </c>
      <c r="AD29" s="408">
        <v>10489.431516481141</v>
      </c>
      <c r="AE29" s="408">
        <v>11911.182010224959</v>
      </c>
      <c r="AF29" s="408">
        <v>14355.109744836844</v>
      </c>
    </row>
    <row r="30" spans="1:32" ht="11.1" customHeight="1">
      <c r="A30" s="409" t="s">
        <v>509</v>
      </c>
      <c r="B30" s="410" t="s">
        <v>510</v>
      </c>
      <c r="C30" s="411">
        <v>656.6213929898372</v>
      </c>
      <c r="D30" s="411">
        <v>597.55483586718833</v>
      </c>
      <c r="E30" s="411">
        <v>619.75144747601246</v>
      </c>
      <c r="F30" s="411">
        <v>603.11776835654973</v>
      </c>
      <c r="G30" s="411">
        <v>670.52410400177644</v>
      </c>
      <c r="H30" s="411">
        <v>717.84070985778328</v>
      </c>
      <c r="I30" s="411">
        <v>778.9431153227747</v>
      </c>
      <c r="J30" s="411">
        <v>817.16995092287186</v>
      </c>
      <c r="K30" s="411">
        <v>889.52207947911756</v>
      </c>
      <c r="L30" s="411">
        <v>938.13513136607628</v>
      </c>
      <c r="M30" s="411">
        <v>1707.2722710241637</v>
      </c>
      <c r="N30" s="411">
        <v>2133.5662359681673</v>
      </c>
      <c r="O30" s="411">
        <v>2276.9836791316884</v>
      </c>
      <c r="P30" s="411">
        <v>2343.8942921771904</v>
      </c>
      <c r="Q30" s="411">
        <v>3791.075930923239</v>
      </c>
      <c r="R30" s="411">
        <v>2109.4524749363891</v>
      </c>
      <c r="S30" s="411">
        <v>2531.8620125806206</v>
      </c>
      <c r="T30" s="411">
        <v>2827.7292052511411</v>
      </c>
      <c r="U30" s="411">
        <v>3512.7122386188807</v>
      </c>
      <c r="V30" s="411">
        <v>4035.0593624554581</v>
      </c>
      <c r="W30" s="411">
        <v>3845.6764850490986</v>
      </c>
      <c r="X30" s="411">
        <v>4061.1052082264082</v>
      </c>
      <c r="Y30" s="411">
        <v>4603.6784668819946</v>
      </c>
      <c r="Z30" s="411">
        <v>5286.0889905109943</v>
      </c>
      <c r="AA30" s="411">
        <v>6489.976694887001</v>
      </c>
      <c r="AB30" s="411">
        <v>7328.6738016180025</v>
      </c>
      <c r="AC30" s="411">
        <v>8146.7422484949984</v>
      </c>
      <c r="AD30" s="411">
        <v>8658.3947208170011</v>
      </c>
      <c r="AE30" s="411">
        <v>9643.580049568629</v>
      </c>
      <c r="AF30" s="411">
        <v>11426.227016514013</v>
      </c>
    </row>
    <row r="31" spans="1:32" ht="11.1" customHeight="1">
      <c r="A31" s="409" t="s">
        <v>511</v>
      </c>
      <c r="B31" s="410" t="s">
        <v>512</v>
      </c>
      <c r="C31" s="411">
        <v>0</v>
      </c>
      <c r="D31" s="411">
        <v>0</v>
      </c>
      <c r="E31" s="411">
        <v>0</v>
      </c>
      <c r="F31" s="411">
        <v>0</v>
      </c>
      <c r="G31" s="411">
        <v>0</v>
      </c>
      <c r="H31" s="411">
        <v>0</v>
      </c>
      <c r="I31" s="411">
        <v>0</v>
      </c>
      <c r="J31" s="411">
        <v>0</v>
      </c>
      <c r="K31" s="411">
        <v>0</v>
      </c>
      <c r="L31" s="411">
        <v>0</v>
      </c>
      <c r="M31" s="411">
        <v>0</v>
      </c>
      <c r="N31" s="411">
        <v>0</v>
      </c>
      <c r="O31" s="411">
        <v>0</v>
      </c>
      <c r="P31" s="411">
        <v>0</v>
      </c>
      <c r="Q31" s="411">
        <v>0</v>
      </c>
      <c r="R31" s="411">
        <v>0</v>
      </c>
      <c r="S31" s="411">
        <v>0</v>
      </c>
      <c r="T31" s="411">
        <v>0</v>
      </c>
      <c r="U31" s="411">
        <v>0</v>
      </c>
      <c r="V31" s="411">
        <v>0</v>
      </c>
      <c r="W31" s="411">
        <v>0</v>
      </c>
      <c r="X31" s="411">
        <v>0</v>
      </c>
      <c r="Y31" s="411">
        <v>0</v>
      </c>
      <c r="Z31" s="411">
        <v>0</v>
      </c>
      <c r="AA31" s="411">
        <v>0</v>
      </c>
      <c r="AB31" s="411">
        <v>0</v>
      </c>
      <c r="AC31" s="411">
        <v>0</v>
      </c>
      <c r="AD31" s="411">
        <v>0</v>
      </c>
      <c r="AE31" s="411">
        <v>0</v>
      </c>
      <c r="AF31" s="411">
        <v>0</v>
      </c>
    </row>
    <row r="32" spans="1:32" ht="11.1" customHeight="1">
      <c r="A32" s="409" t="s">
        <v>513</v>
      </c>
      <c r="B32" s="410" t="s">
        <v>514</v>
      </c>
      <c r="C32" s="411">
        <v>0</v>
      </c>
      <c r="D32" s="411">
        <v>0</v>
      </c>
      <c r="E32" s="411">
        <v>0</v>
      </c>
      <c r="F32" s="411">
        <v>0</v>
      </c>
      <c r="G32" s="411">
        <v>0</v>
      </c>
      <c r="H32" s="411">
        <v>0</v>
      </c>
      <c r="I32" s="411">
        <v>0</v>
      </c>
      <c r="J32" s="411">
        <v>0</v>
      </c>
      <c r="K32" s="411">
        <v>0</v>
      </c>
      <c r="L32" s="411">
        <v>0</v>
      </c>
      <c r="M32" s="411">
        <v>0</v>
      </c>
      <c r="N32" s="411">
        <v>0</v>
      </c>
      <c r="O32" s="411">
        <v>0</v>
      </c>
      <c r="P32" s="411">
        <v>0</v>
      </c>
      <c r="Q32" s="411">
        <v>0</v>
      </c>
      <c r="R32" s="411">
        <v>0</v>
      </c>
      <c r="S32" s="411">
        <v>0</v>
      </c>
      <c r="T32" s="411">
        <v>0</v>
      </c>
      <c r="U32" s="411">
        <v>0</v>
      </c>
      <c r="V32" s="411">
        <v>0</v>
      </c>
      <c r="W32" s="411">
        <v>0</v>
      </c>
      <c r="X32" s="411">
        <v>0</v>
      </c>
      <c r="Y32" s="411">
        <v>0</v>
      </c>
      <c r="Z32" s="411">
        <v>0</v>
      </c>
      <c r="AA32" s="411">
        <v>0</v>
      </c>
      <c r="AB32" s="411">
        <v>0</v>
      </c>
      <c r="AC32" s="421">
        <v>0</v>
      </c>
      <c r="AD32" s="421">
        <v>0</v>
      </c>
      <c r="AE32" s="421">
        <v>0</v>
      </c>
      <c r="AF32" s="421">
        <v>0</v>
      </c>
    </row>
    <row r="33" spans="1:32" ht="11.1" customHeight="1">
      <c r="A33" s="409" t="s">
        <v>515</v>
      </c>
      <c r="B33" s="410" t="s">
        <v>516</v>
      </c>
      <c r="C33" s="411">
        <v>13.532287506722497</v>
      </c>
      <c r="D33" s="411">
        <v>16.134726036914799</v>
      </c>
      <c r="E33" s="411">
        <v>30.480151757769995</v>
      </c>
      <c r="F33" s="411">
        <v>32.964571463474009</v>
      </c>
      <c r="G33" s="411">
        <v>44.660545578657995</v>
      </c>
      <c r="H33" s="411">
        <v>40.447879766000987</v>
      </c>
      <c r="I33" s="411">
        <v>28.783990436158998</v>
      </c>
      <c r="J33" s="411">
        <v>59.058760397781001</v>
      </c>
      <c r="K33" s="411">
        <v>58.584376294320009</v>
      </c>
      <c r="L33" s="411">
        <v>123.51409709929601</v>
      </c>
      <c r="M33" s="411">
        <v>126.69158523446197</v>
      </c>
      <c r="N33" s="411">
        <v>120.62480846386798</v>
      </c>
      <c r="O33" s="411">
        <v>156.42030832139301</v>
      </c>
      <c r="P33" s="411">
        <v>204.13183247948902</v>
      </c>
      <c r="Q33" s="411">
        <v>373.78221401861003</v>
      </c>
      <c r="R33" s="411">
        <v>407.29177600494</v>
      </c>
      <c r="S33" s="411">
        <v>436.44184260356997</v>
      </c>
      <c r="T33" s="411">
        <v>467.01045393364996</v>
      </c>
      <c r="U33" s="411">
        <v>692.62885392578016</v>
      </c>
      <c r="V33" s="411">
        <v>848.76734373437</v>
      </c>
      <c r="W33" s="411">
        <v>745.0647391582097</v>
      </c>
      <c r="X33" s="411">
        <v>796.47994891407006</v>
      </c>
      <c r="Y33" s="411">
        <v>1311.3238652343703</v>
      </c>
      <c r="Z33" s="411">
        <v>1098.7625209492198</v>
      </c>
      <c r="AA33" s="411">
        <v>1388.1570514882906</v>
      </c>
      <c r="AB33" s="411">
        <v>1495.8166574882903</v>
      </c>
      <c r="AC33" s="411">
        <v>1666.8425106874499</v>
      </c>
      <c r="AD33" s="411">
        <v>1831.0367956641401</v>
      </c>
      <c r="AE33" s="411">
        <v>2267.6019606563291</v>
      </c>
      <c r="AF33" s="411">
        <v>2928.8827283228311</v>
      </c>
    </row>
    <row r="34" spans="1:32" ht="11.1" customHeight="1">
      <c r="A34" s="412" t="s">
        <v>517</v>
      </c>
      <c r="B34" s="410" t="s">
        <v>518</v>
      </c>
      <c r="C34" s="411">
        <v>0</v>
      </c>
      <c r="D34" s="411">
        <v>0</v>
      </c>
      <c r="E34" s="411">
        <v>0</v>
      </c>
      <c r="F34" s="411">
        <v>0</v>
      </c>
      <c r="G34" s="411">
        <v>0</v>
      </c>
      <c r="H34" s="411">
        <v>0</v>
      </c>
      <c r="I34" s="411">
        <v>0</v>
      </c>
      <c r="J34" s="411">
        <v>0</v>
      </c>
      <c r="K34" s="411">
        <v>0</v>
      </c>
      <c r="L34" s="411">
        <v>0</v>
      </c>
      <c r="M34" s="411">
        <v>0</v>
      </c>
      <c r="N34" s="411">
        <v>0</v>
      </c>
      <c r="O34" s="411">
        <v>0</v>
      </c>
      <c r="P34" s="411">
        <v>0</v>
      </c>
      <c r="Q34" s="411">
        <v>0</v>
      </c>
      <c r="R34" s="411">
        <v>0</v>
      </c>
      <c r="S34" s="411">
        <v>0</v>
      </c>
      <c r="T34" s="411">
        <v>0</v>
      </c>
      <c r="U34" s="411">
        <v>0</v>
      </c>
      <c r="V34" s="411">
        <v>0</v>
      </c>
      <c r="W34" s="411">
        <v>0</v>
      </c>
      <c r="X34" s="411">
        <v>0</v>
      </c>
      <c r="Y34" s="411">
        <v>0</v>
      </c>
      <c r="Z34" s="411">
        <v>0</v>
      </c>
      <c r="AA34" s="411">
        <v>0</v>
      </c>
      <c r="AB34" s="411">
        <v>0</v>
      </c>
      <c r="AC34" s="411">
        <v>0</v>
      </c>
      <c r="AD34" s="411">
        <v>0</v>
      </c>
      <c r="AE34" s="411">
        <v>0</v>
      </c>
      <c r="AF34" s="411">
        <v>0</v>
      </c>
    </row>
    <row r="35" spans="1:32" ht="11.1" customHeight="1">
      <c r="A35" s="406" t="s">
        <v>331</v>
      </c>
      <c r="B35" s="407" t="s">
        <v>110</v>
      </c>
      <c r="C35" s="408">
        <v>129.99196666623004</v>
      </c>
      <c r="D35" s="408">
        <v>145.84357831975501</v>
      </c>
      <c r="E35" s="408">
        <v>183.55681251545099</v>
      </c>
      <c r="F35" s="408">
        <v>207.24799488696698</v>
      </c>
      <c r="G35" s="408">
        <v>239.4749290211231</v>
      </c>
      <c r="H35" s="408">
        <v>272.82020346031385</v>
      </c>
      <c r="I35" s="408">
        <v>320.30516256886006</v>
      </c>
      <c r="J35" s="408">
        <v>379.58093691230891</v>
      </c>
      <c r="K35" s="408">
        <v>444.39431704155203</v>
      </c>
      <c r="L35" s="408">
        <v>627.10768365755166</v>
      </c>
      <c r="M35" s="408">
        <v>816.98498474683504</v>
      </c>
      <c r="N35" s="408">
        <v>985.83279650804934</v>
      </c>
      <c r="O35" s="408">
        <v>1163.0542950575382</v>
      </c>
      <c r="P35" s="408">
        <v>1337.3071216984117</v>
      </c>
      <c r="Q35" s="408">
        <v>1565.8776528114272</v>
      </c>
      <c r="R35" s="408">
        <v>1706.9844403600962</v>
      </c>
      <c r="S35" s="408">
        <v>1903.6616295166989</v>
      </c>
      <c r="T35" s="408">
        <v>2070.00978176939</v>
      </c>
      <c r="U35" s="408">
        <v>2275.9589502976582</v>
      </c>
      <c r="V35" s="408">
        <v>2487.0876711618998</v>
      </c>
      <c r="W35" s="408">
        <v>2647.8025736966092</v>
      </c>
      <c r="X35" s="408">
        <v>2799.0184422847005</v>
      </c>
      <c r="Y35" s="408">
        <v>3283.0301587092199</v>
      </c>
      <c r="Z35" s="408">
        <v>3825.9565775282113</v>
      </c>
      <c r="AA35" s="408">
        <v>4012.6375444275591</v>
      </c>
      <c r="AB35" s="408">
        <v>5489.1051505508512</v>
      </c>
      <c r="AC35" s="408">
        <v>5503.9781559294006</v>
      </c>
      <c r="AD35" s="408">
        <v>4978.7142747818398</v>
      </c>
      <c r="AE35" s="408">
        <v>5496.9194342301525</v>
      </c>
      <c r="AF35" s="408">
        <v>6038.2799770815645</v>
      </c>
    </row>
    <row r="36" spans="1:32" ht="22.5">
      <c r="A36" s="409" t="s">
        <v>519</v>
      </c>
      <c r="B36" s="410" t="s">
        <v>520</v>
      </c>
      <c r="C36" s="411">
        <v>0.12297381859999999</v>
      </c>
      <c r="D36" s="411">
        <v>0.12010540330000001</v>
      </c>
      <c r="E36" s="411">
        <v>0.26742289480000003</v>
      </c>
      <c r="F36" s="411">
        <v>0.26590610889999999</v>
      </c>
      <c r="G36" s="411">
        <v>0.40262263700000001</v>
      </c>
      <c r="H36" s="411">
        <v>1.0599797500000001</v>
      </c>
      <c r="I36" s="411">
        <v>0.72173346790000004</v>
      </c>
      <c r="J36" s="411">
        <v>3.7268736050000002</v>
      </c>
      <c r="K36" s="411">
        <v>7.0289920910000001</v>
      </c>
      <c r="L36" s="411">
        <v>10.080624609999999</v>
      </c>
      <c r="M36" s="411">
        <v>19.722314372</v>
      </c>
      <c r="N36" s="411">
        <v>21.607813196999999</v>
      </c>
      <c r="O36" s="411">
        <v>26.65420409</v>
      </c>
      <c r="P36" s="411">
        <v>25.592742119999997</v>
      </c>
      <c r="Q36" s="411">
        <v>71.512450559999991</v>
      </c>
      <c r="R36" s="411">
        <v>42.524629910000002</v>
      </c>
      <c r="S36" s="411">
        <v>59.353869839999994</v>
      </c>
      <c r="T36" s="411">
        <v>36.83298697</v>
      </c>
      <c r="U36" s="411">
        <v>40.099310489999993</v>
      </c>
      <c r="V36" s="411">
        <v>18.58995646</v>
      </c>
      <c r="W36" s="411">
        <v>20.88228002</v>
      </c>
      <c r="X36" s="411">
        <v>28.041848989999998</v>
      </c>
      <c r="Y36" s="411">
        <v>33.907576310000003</v>
      </c>
      <c r="Z36" s="411">
        <v>29.37420852</v>
      </c>
      <c r="AA36" s="411">
        <v>43.327709399999996</v>
      </c>
      <c r="AB36" s="411">
        <v>62.409834480000001</v>
      </c>
      <c r="AC36" s="411">
        <v>67.501450259999999</v>
      </c>
      <c r="AD36" s="411">
        <v>70.969127819999997</v>
      </c>
      <c r="AE36" s="411">
        <v>85.101063734646019</v>
      </c>
      <c r="AF36" s="411">
        <v>101.09290942843586</v>
      </c>
    </row>
    <row r="37" spans="1:32" ht="11.1" customHeight="1">
      <c r="A37" s="409" t="s">
        <v>521</v>
      </c>
      <c r="B37" s="410" t="s">
        <v>522</v>
      </c>
      <c r="C37" s="411">
        <v>0</v>
      </c>
      <c r="D37" s="411">
        <v>0</v>
      </c>
      <c r="E37" s="411">
        <v>0</v>
      </c>
      <c r="F37" s="411">
        <v>0</v>
      </c>
      <c r="G37" s="411">
        <v>0</v>
      </c>
      <c r="H37" s="411">
        <v>0</v>
      </c>
      <c r="I37" s="411">
        <v>0</v>
      </c>
      <c r="J37" s="411">
        <v>0</v>
      </c>
      <c r="K37" s="411">
        <v>0</v>
      </c>
      <c r="L37" s="411">
        <v>0</v>
      </c>
      <c r="M37" s="411">
        <v>0</v>
      </c>
      <c r="N37" s="411">
        <v>0</v>
      </c>
      <c r="O37" s="411">
        <v>0</v>
      </c>
      <c r="P37" s="411">
        <v>0</v>
      </c>
      <c r="Q37" s="411">
        <v>0</v>
      </c>
      <c r="R37" s="411">
        <v>0</v>
      </c>
      <c r="S37" s="411">
        <v>0</v>
      </c>
      <c r="T37" s="411">
        <v>0</v>
      </c>
      <c r="U37" s="411">
        <v>0</v>
      </c>
      <c r="V37" s="411">
        <v>0</v>
      </c>
      <c r="W37" s="411">
        <v>0</v>
      </c>
      <c r="X37" s="411">
        <v>0</v>
      </c>
      <c r="Y37" s="411">
        <v>0</v>
      </c>
      <c r="Z37" s="411">
        <v>0</v>
      </c>
      <c r="AA37" s="411">
        <v>0</v>
      </c>
      <c r="AB37" s="411">
        <v>0</v>
      </c>
      <c r="AC37" s="411">
        <v>0</v>
      </c>
      <c r="AD37" s="411">
        <v>0</v>
      </c>
      <c r="AE37" s="411">
        <v>0</v>
      </c>
      <c r="AF37" s="411">
        <v>0</v>
      </c>
    </row>
    <row r="38" spans="1:32" ht="11.1" customHeight="1">
      <c r="A38" s="409" t="s">
        <v>523</v>
      </c>
      <c r="B38" s="410" t="s">
        <v>524</v>
      </c>
      <c r="C38" s="411">
        <v>129.86899284763004</v>
      </c>
      <c r="D38" s="411">
        <v>145.72347291645502</v>
      </c>
      <c r="E38" s="411">
        <v>183.28938962065098</v>
      </c>
      <c r="F38" s="411">
        <v>206.98208877806698</v>
      </c>
      <c r="G38" s="411">
        <v>239.0723063841231</v>
      </c>
      <c r="H38" s="411">
        <v>271.76022371031382</v>
      </c>
      <c r="I38" s="411">
        <v>319.58342910096007</v>
      </c>
      <c r="J38" s="411">
        <v>375.85406330730893</v>
      </c>
      <c r="K38" s="411">
        <v>437.36532495055201</v>
      </c>
      <c r="L38" s="411">
        <v>617.02705904755169</v>
      </c>
      <c r="M38" s="411">
        <v>797.26267037483501</v>
      </c>
      <c r="N38" s="411">
        <v>964.2249833110493</v>
      </c>
      <c r="O38" s="411">
        <v>1136.4000909675383</v>
      </c>
      <c r="P38" s="411">
        <v>1311.7143795784118</v>
      </c>
      <c r="Q38" s="411">
        <v>1494.3652022514273</v>
      </c>
      <c r="R38" s="411">
        <v>1664.4598104500963</v>
      </c>
      <c r="S38" s="411">
        <v>1844.3077596766989</v>
      </c>
      <c r="T38" s="411">
        <v>2033.1767947993899</v>
      </c>
      <c r="U38" s="411">
        <v>2235.8596398076584</v>
      </c>
      <c r="V38" s="411">
        <v>2468.4977147018999</v>
      </c>
      <c r="W38" s="411">
        <v>2626.9202936766092</v>
      </c>
      <c r="X38" s="411">
        <v>2770.9765932947007</v>
      </c>
      <c r="Y38" s="411">
        <v>3249.1225823992199</v>
      </c>
      <c r="Z38" s="411">
        <v>3796.5823690082111</v>
      </c>
      <c r="AA38" s="411">
        <v>3969.3098350275591</v>
      </c>
      <c r="AB38" s="411">
        <v>5426.6953160708508</v>
      </c>
      <c r="AC38" s="411">
        <v>5436.4767056694009</v>
      </c>
      <c r="AD38" s="411">
        <v>4907.74514696184</v>
      </c>
      <c r="AE38" s="411">
        <v>5411.8183704955063</v>
      </c>
      <c r="AF38" s="411">
        <v>5937.1870676531289</v>
      </c>
    </row>
    <row r="39" spans="1:32" ht="11.1" customHeight="1">
      <c r="A39" s="406" t="s">
        <v>332</v>
      </c>
      <c r="B39" s="407" t="s">
        <v>111</v>
      </c>
      <c r="C39" s="408">
        <v>69.421612440000004</v>
      </c>
      <c r="D39" s="408">
        <v>115.424716925</v>
      </c>
      <c r="E39" s="408">
        <v>78.982036039000008</v>
      </c>
      <c r="F39" s="408">
        <v>87.552583729999981</v>
      </c>
      <c r="G39" s="408">
        <v>102.18408729999999</v>
      </c>
      <c r="H39" s="408">
        <v>78.456890016000003</v>
      </c>
      <c r="I39" s="408">
        <v>54.840305285999996</v>
      </c>
      <c r="J39" s="408">
        <v>34.791393721000006</v>
      </c>
      <c r="K39" s="408">
        <v>100.81916139959999</v>
      </c>
      <c r="L39" s="408">
        <v>90.642752901000009</v>
      </c>
      <c r="M39" s="408">
        <v>100.20905899499999</v>
      </c>
      <c r="N39" s="408">
        <v>174.8220523</v>
      </c>
      <c r="O39" s="408">
        <v>192.80464329999998</v>
      </c>
      <c r="P39" s="408">
        <v>375.00362860000001</v>
      </c>
      <c r="Q39" s="408">
        <v>409.69618199999996</v>
      </c>
      <c r="R39" s="408">
        <v>256.16329363</v>
      </c>
      <c r="S39" s="408">
        <v>186.77445209999996</v>
      </c>
      <c r="T39" s="408">
        <v>325.55772730000007</v>
      </c>
      <c r="U39" s="408">
        <v>735.11268180000013</v>
      </c>
      <c r="V39" s="408">
        <v>757.20360484211994</v>
      </c>
      <c r="W39" s="408">
        <v>1076.2550180200001</v>
      </c>
      <c r="X39" s="408">
        <v>967.86164929000006</v>
      </c>
      <c r="Y39" s="408">
        <v>1081.3715841999999</v>
      </c>
      <c r="Z39" s="408">
        <v>781.53486759999998</v>
      </c>
      <c r="AA39" s="408">
        <v>767.49551259999998</v>
      </c>
      <c r="AB39" s="408">
        <v>574.84429548000003</v>
      </c>
      <c r="AC39" s="408">
        <v>426.69400846950009</v>
      </c>
      <c r="AD39" s="408">
        <v>489.22682401139974</v>
      </c>
      <c r="AE39" s="408">
        <v>575.15660959292472</v>
      </c>
      <c r="AF39" s="408">
        <v>503.74093751723495</v>
      </c>
    </row>
    <row r="40" spans="1:32" ht="11.1" customHeight="1">
      <c r="A40" s="414"/>
      <c r="B40" s="415" t="s">
        <v>525</v>
      </c>
      <c r="C40" s="416">
        <v>10010.462030785437</v>
      </c>
      <c r="D40" s="416">
        <v>11538.736129833051</v>
      </c>
      <c r="E40" s="416">
        <v>13114.422058188258</v>
      </c>
      <c r="F40" s="416">
        <v>15584.435435729793</v>
      </c>
      <c r="G40" s="416">
        <v>17801.478222709527</v>
      </c>
      <c r="H40" s="416">
        <v>20416.162899726922</v>
      </c>
      <c r="I40" s="416">
        <v>23435.899322243764</v>
      </c>
      <c r="J40" s="416">
        <v>26559.748482884905</v>
      </c>
      <c r="K40" s="416">
        <v>31338.366851583713</v>
      </c>
      <c r="L40" s="416">
        <v>34448.265697594492</v>
      </c>
      <c r="M40" s="416">
        <v>41067.176548533302</v>
      </c>
      <c r="N40" s="416">
        <v>46929.965871559383</v>
      </c>
      <c r="O40" s="416">
        <v>56367.785247761596</v>
      </c>
      <c r="P40" s="416">
        <v>63275.108850607146</v>
      </c>
      <c r="Q40" s="416">
        <v>76686.021422798542</v>
      </c>
      <c r="R40" s="416">
        <v>88639.775796373317</v>
      </c>
      <c r="S40" s="416">
        <v>105861.89375669367</v>
      </c>
      <c r="T40" s="416">
        <v>119899.88559348304</v>
      </c>
      <c r="U40" s="416">
        <v>139207.17802265217</v>
      </c>
      <c r="V40" s="416">
        <v>155362.19299681173</v>
      </c>
      <c r="W40" s="416">
        <v>173591.51069153679</v>
      </c>
      <c r="X40" s="416">
        <v>199047.829827821</v>
      </c>
      <c r="Y40" s="416">
        <v>228266.11820654912</v>
      </c>
      <c r="Z40" s="416">
        <v>261147.57755512631</v>
      </c>
      <c r="AA40" s="416">
        <v>288635.3324275171</v>
      </c>
      <c r="AB40" s="416">
        <v>318567.14272782468</v>
      </c>
      <c r="AC40" s="416">
        <v>348633.85998553305</v>
      </c>
      <c r="AD40" s="416">
        <v>373540.70457602921</v>
      </c>
      <c r="AE40" s="416">
        <v>423219.14626213402</v>
      </c>
      <c r="AF40" s="416">
        <v>488917.53557156347</v>
      </c>
    </row>
    <row r="41" spans="1:32" ht="11.1" customHeight="1"/>
    <row r="42" spans="1:32" ht="11.1" customHeight="1">
      <c r="A42" s="417" t="s">
        <v>191</v>
      </c>
    </row>
    <row r="43" spans="1:32" ht="11.1" customHeight="1">
      <c r="A43" s="417" t="s">
        <v>460</v>
      </c>
    </row>
    <row r="44" spans="1:32" ht="11.1" customHeight="1">
      <c r="A44" s="417" t="s">
        <v>461</v>
      </c>
      <c r="C44" s="418"/>
      <c r="D44" s="418"/>
      <c r="E44" s="418"/>
      <c r="F44" s="418"/>
      <c r="G44" s="418"/>
      <c r="H44" s="418"/>
      <c r="I44" s="418"/>
      <c r="J44" s="418"/>
      <c r="K44" s="418"/>
      <c r="L44" s="418"/>
      <c r="M44" s="418"/>
      <c r="N44" s="418"/>
      <c r="O44" s="418"/>
      <c r="P44" s="418"/>
      <c r="Q44" s="418"/>
      <c r="R44" s="418"/>
      <c r="S44" s="418"/>
      <c r="T44" s="418"/>
      <c r="U44" s="418"/>
      <c r="V44" s="418"/>
      <c r="W44" s="418"/>
      <c r="X44" s="418"/>
      <c r="Y44" s="418"/>
      <c r="Z44" s="418"/>
      <c r="AA44" s="418"/>
      <c r="AB44" s="418"/>
      <c r="AC44" s="418"/>
      <c r="AD44" s="418"/>
      <c r="AE44" s="418"/>
    </row>
    <row r="45" spans="1:32" ht="11.1" customHeight="1">
      <c r="A45" s="417" t="s">
        <v>462</v>
      </c>
    </row>
    <row r="46" spans="1:32" ht="11.1" customHeight="1">
      <c r="A46" s="417" t="s">
        <v>463</v>
      </c>
    </row>
    <row r="47" spans="1:32" ht="11.1" customHeight="1"/>
    <row r="48" spans="1:32" ht="11.1" customHeight="1">
      <c r="A48" s="1" t="s">
        <v>681</v>
      </c>
    </row>
    <row r="49" spans="1:1" ht="11.1" customHeight="1">
      <c r="A49" s="452" t="s">
        <v>679</v>
      </c>
    </row>
  </sheetData>
  <mergeCells count="3">
    <mergeCell ref="A3:A4"/>
    <mergeCell ref="B3:B4"/>
    <mergeCell ref="C3:AF3"/>
  </mergeCells>
  <hyperlinks>
    <hyperlink ref="A49" location="Contents!A1" display="Link to Contents" xr:uid="{00000000-0004-0000-1800-000000000000}"/>
  </hyperlinks>
  <pageMargins left="0.75" right="0.75" top="1" bottom="1" header="0.5" footer="0.5"/>
  <pageSetup paperSize="9" orientation="portrait" horizontalDpi="4294967292" verticalDpi="429496729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990033"/>
  </sheetPr>
  <dimension ref="A1:AF24"/>
  <sheetViews>
    <sheetView zoomScale="120" zoomScaleNormal="120" zoomScalePageLayoutView="150" workbookViewId="0">
      <pane xSplit="2" ySplit="4" topLeftCell="C5" activePane="bottomRight" state="frozen"/>
      <selection activeCell="B75" sqref="B75"/>
      <selection pane="topRight" activeCell="B75" sqref="B75"/>
      <selection pane="bottomLeft" activeCell="B75" sqref="B75"/>
      <selection pane="bottomRight"/>
    </sheetView>
  </sheetViews>
  <sheetFormatPr defaultColWidth="12.42578125" defaultRowHeight="15.75"/>
  <cols>
    <col min="1" max="1" width="12.42578125" style="422"/>
    <col min="2" max="2" width="45.85546875" style="422" bestFit="1" customWidth="1"/>
    <col min="3" max="29" width="10.85546875" style="422" customWidth="1"/>
    <col min="30" max="16384" width="12.42578125" style="422"/>
  </cols>
  <sheetData>
    <row r="1" spans="1:32" ht="13.5" customHeight="1">
      <c r="A1" s="448" t="s">
        <v>752</v>
      </c>
    </row>
    <row r="2" spans="1:32" ht="10.5" customHeight="1">
      <c r="A2" s="402"/>
    </row>
    <row r="3" spans="1:32">
      <c r="A3" s="554" t="s">
        <v>526</v>
      </c>
      <c r="B3" s="554" t="s">
        <v>527</v>
      </c>
      <c r="C3" s="556" t="s">
        <v>3</v>
      </c>
      <c r="D3" s="556"/>
      <c r="E3" s="556"/>
      <c r="F3" s="556"/>
      <c r="G3" s="556"/>
      <c r="H3" s="556"/>
      <c r="I3" s="556"/>
      <c r="J3" s="556"/>
      <c r="K3" s="556"/>
      <c r="L3" s="556"/>
      <c r="M3" s="556"/>
      <c r="N3" s="556"/>
      <c r="O3" s="556"/>
      <c r="P3" s="556"/>
      <c r="Q3" s="556"/>
      <c r="R3" s="556"/>
      <c r="S3" s="556"/>
      <c r="T3" s="556"/>
      <c r="U3" s="556"/>
      <c r="V3" s="556"/>
      <c r="W3" s="556"/>
      <c r="X3" s="556"/>
      <c r="Y3" s="556"/>
      <c r="Z3" s="556"/>
      <c r="AA3" s="556"/>
      <c r="AB3" s="556"/>
      <c r="AC3" s="556"/>
      <c r="AD3" s="556"/>
      <c r="AE3" s="556"/>
      <c r="AF3" s="556"/>
    </row>
    <row r="4" spans="1:32">
      <c r="A4" s="555"/>
      <c r="B4" s="555"/>
      <c r="C4" s="405">
        <v>1990</v>
      </c>
      <c r="D4" s="405">
        <v>1991</v>
      </c>
      <c r="E4" s="405">
        <v>1992</v>
      </c>
      <c r="F4" s="405">
        <v>1993</v>
      </c>
      <c r="G4" s="405">
        <v>1994</v>
      </c>
      <c r="H4" s="405">
        <v>1995</v>
      </c>
      <c r="I4" s="405">
        <v>1996</v>
      </c>
      <c r="J4" s="405">
        <v>1997</v>
      </c>
      <c r="K4" s="405">
        <v>1998</v>
      </c>
      <c r="L4" s="405">
        <v>1999</v>
      </c>
      <c r="M4" s="405">
        <v>2000</v>
      </c>
      <c r="N4" s="405">
        <v>2001</v>
      </c>
      <c r="O4" s="405">
        <v>2002</v>
      </c>
      <c r="P4" s="405">
        <v>2003</v>
      </c>
      <c r="Q4" s="405">
        <v>2004</v>
      </c>
      <c r="R4" s="405">
        <v>2005</v>
      </c>
      <c r="S4" s="405">
        <v>2006</v>
      </c>
      <c r="T4" s="405">
        <v>2007</v>
      </c>
      <c r="U4" s="405">
        <v>2008</v>
      </c>
      <c r="V4" s="405">
        <v>2009</v>
      </c>
      <c r="W4" s="405">
        <v>2010</v>
      </c>
      <c r="X4" s="405">
        <v>2011</v>
      </c>
      <c r="Y4" s="405">
        <v>2012</v>
      </c>
      <c r="Z4" s="405">
        <v>2013</v>
      </c>
      <c r="AA4" s="405">
        <v>2014</v>
      </c>
      <c r="AB4" s="405">
        <v>2015</v>
      </c>
      <c r="AC4" s="405">
        <v>2016</v>
      </c>
      <c r="AD4" s="405">
        <v>2017</v>
      </c>
      <c r="AE4" s="405">
        <v>2018</v>
      </c>
      <c r="AF4" s="405">
        <v>2019</v>
      </c>
    </row>
    <row r="5" spans="1:32" ht="11.1" customHeight="1">
      <c r="A5" s="402" t="s">
        <v>528</v>
      </c>
      <c r="B5" s="402" t="s">
        <v>529</v>
      </c>
      <c r="C5" s="423">
        <v>5900.8129271023718</v>
      </c>
      <c r="D5" s="423">
        <v>5778.4021939354298</v>
      </c>
      <c r="E5" s="423">
        <v>7439.580201604771</v>
      </c>
      <c r="F5" s="423">
        <v>8028.8180390518855</v>
      </c>
      <c r="G5" s="423">
        <v>8749.6818312282539</v>
      </c>
      <c r="H5" s="423">
        <v>10580.71394633934</v>
      </c>
      <c r="I5" s="423">
        <v>12242.280991997954</v>
      </c>
      <c r="J5" s="423">
        <v>13326.0093541843</v>
      </c>
      <c r="K5" s="423">
        <v>18467.162354766719</v>
      </c>
      <c r="L5" s="423">
        <v>18753.016328360245</v>
      </c>
      <c r="M5" s="423">
        <v>22561.868380233303</v>
      </c>
      <c r="N5" s="423">
        <v>24130.902689817744</v>
      </c>
      <c r="O5" s="423">
        <v>26896.251149453248</v>
      </c>
      <c r="P5" s="423">
        <v>29524.125377838336</v>
      </c>
      <c r="Q5" s="423">
        <v>40173.204561589395</v>
      </c>
      <c r="R5" s="423">
        <v>45661.685598810684</v>
      </c>
      <c r="S5" s="423">
        <v>57229.989957785205</v>
      </c>
      <c r="T5" s="423">
        <v>64852.301222013914</v>
      </c>
      <c r="U5" s="423">
        <v>73177.773397190555</v>
      </c>
      <c r="V5" s="423">
        <v>78627.93160477675</v>
      </c>
      <c r="W5" s="423">
        <v>86022.083182927803</v>
      </c>
      <c r="X5" s="423">
        <v>96537.169307482662</v>
      </c>
      <c r="Y5" s="423">
        <v>109520.5517538796</v>
      </c>
      <c r="Z5" s="423">
        <v>139816.27201840674</v>
      </c>
      <c r="AA5" s="423">
        <v>168583.43822907776</v>
      </c>
      <c r="AB5" s="423">
        <v>197817.51358864168</v>
      </c>
      <c r="AC5" s="423">
        <v>209237.86814885205</v>
      </c>
      <c r="AD5" s="423">
        <v>217211.76055047064</v>
      </c>
      <c r="AE5" s="423">
        <v>251932.01304503751</v>
      </c>
      <c r="AF5" s="423">
        <v>283228.0557152832</v>
      </c>
    </row>
    <row r="6" spans="1:32" ht="11.1" customHeight="1">
      <c r="A6" s="424" t="s">
        <v>274</v>
      </c>
      <c r="B6" s="403" t="s">
        <v>530</v>
      </c>
      <c r="C6" s="425">
        <v>5900.6580271023713</v>
      </c>
      <c r="D6" s="425">
        <v>5777.85599393543</v>
      </c>
      <c r="E6" s="425">
        <v>7437.5662016047709</v>
      </c>
      <c r="F6" s="425">
        <v>8027.7475390518857</v>
      </c>
      <c r="G6" s="425">
        <v>8745.9092312282537</v>
      </c>
      <c r="H6" s="425">
        <v>10570.977946339339</v>
      </c>
      <c r="I6" s="425">
        <v>12233.986491997954</v>
      </c>
      <c r="J6" s="425">
        <v>13310.938954184299</v>
      </c>
      <c r="K6" s="425">
        <v>18442.405734766719</v>
      </c>
      <c r="L6" s="425">
        <v>18711.408384360246</v>
      </c>
      <c r="M6" s="425">
        <v>22503.884152233302</v>
      </c>
      <c r="N6" s="425">
        <v>24029.906263817742</v>
      </c>
      <c r="O6" s="425">
        <v>26818.131149453249</v>
      </c>
      <c r="P6" s="425">
        <v>29451.759225838337</v>
      </c>
      <c r="Q6" s="425">
        <v>40085.983301589396</v>
      </c>
      <c r="R6" s="425">
        <v>45586.47565081068</v>
      </c>
      <c r="S6" s="425">
        <v>57199.518519785204</v>
      </c>
      <c r="T6" s="425">
        <v>64806.512573013912</v>
      </c>
      <c r="U6" s="425">
        <v>73126.253040190553</v>
      </c>
      <c r="V6" s="425">
        <v>78552.062187776755</v>
      </c>
      <c r="W6" s="425">
        <v>85938.049182927803</v>
      </c>
      <c r="X6" s="425">
        <v>96450.282307482659</v>
      </c>
      <c r="Y6" s="425">
        <v>109441.6847538796</v>
      </c>
      <c r="Z6" s="425">
        <v>139723.32001840675</v>
      </c>
      <c r="AA6" s="425">
        <v>168500.57622907776</v>
      </c>
      <c r="AB6" s="425">
        <v>197706.92658864168</v>
      </c>
      <c r="AC6" s="425">
        <v>209044.30414885204</v>
      </c>
      <c r="AD6" s="425">
        <v>217051.89055047065</v>
      </c>
      <c r="AE6" s="425">
        <v>251395.17804502594</v>
      </c>
      <c r="AF6" s="425">
        <v>282590.34086599055</v>
      </c>
    </row>
    <row r="7" spans="1:32" ht="11.1" customHeight="1">
      <c r="A7" s="424" t="s">
        <v>275</v>
      </c>
      <c r="B7" s="403" t="s">
        <v>512</v>
      </c>
      <c r="C7" s="425">
        <v>0.15489999999999998</v>
      </c>
      <c r="D7" s="425">
        <v>0.54620000000000002</v>
      </c>
      <c r="E7" s="425">
        <v>2.0140000000000002</v>
      </c>
      <c r="F7" s="425">
        <v>1.0705</v>
      </c>
      <c r="G7" s="425">
        <v>3.7725999999999997</v>
      </c>
      <c r="H7" s="425">
        <v>9.7360000000000007</v>
      </c>
      <c r="I7" s="425">
        <v>8.2944999999999993</v>
      </c>
      <c r="J7" s="425">
        <v>15.070399999999999</v>
      </c>
      <c r="K7" s="425">
        <v>24.756620000000002</v>
      </c>
      <c r="L7" s="425">
        <v>41.607943999999996</v>
      </c>
      <c r="M7" s="425">
        <v>57.984228000000002</v>
      </c>
      <c r="N7" s="425">
        <v>100.996426</v>
      </c>
      <c r="O7" s="425">
        <v>78.11999999999999</v>
      </c>
      <c r="P7" s="425">
        <v>72.366152</v>
      </c>
      <c r="Q7" s="425">
        <v>87.221260000000001</v>
      </c>
      <c r="R7" s="425">
        <v>75.209947999999997</v>
      </c>
      <c r="S7" s="425">
        <v>30.471437999999999</v>
      </c>
      <c r="T7" s="425">
        <v>45.788648999999999</v>
      </c>
      <c r="U7" s="425">
        <v>51.520357000000004</v>
      </c>
      <c r="V7" s="425">
        <v>75.869416999999999</v>
      </c>
      <c r="W7" s="425">
        <v>84.034000000000006</v>
      </c>
      <c r="X7" s="425">
        <v>86.887</v>
      </c>
      <c r="Y7" s="425">
        <v>78.867000000000004</v>
      </c>
      <c r="Z7" s="425">
        <v>92.951999999999998</v>
      </c>
      <c r="AA7" s="425">
        <v>82.862000000000009</v>
      </c>
      <c r="AB7" s="425">
        <v>110.587</v>
      </c>
      <c r="AC7" s="425">
        <v>193.56399999999999</v>
      </c>
      <c r="AD7" s="425">
        <v>159.87</v>
      </c>
      <c r="AE7" s="425">
        <v>536.8350000115837</v>
      </c>
      <c r="AF7" s="425">
        <v>637.71484929266694</v>
      </c>
    </row>
    <row r="8" spans="1:32" ht="11.1" customHeight="1">
      <c r="A8" s="402" t="s">
        <v>531</v>
      </c>
      <c r="B8" s="402" t="s">
        <v>532</v>
      </c>
      <c r="C8" s="426">
        <v>5828.8813015953483</v>
      </c>
      <c r="D8" s="426">
        <v>6913.6711792928891</v>
      </c>
      <c r="E8" s="426">
        <v>7767.8580055482817</v>
      </c>
      <c r="F8" s="426">
        <v>9119.9526396733745</v>
      </c>
      <c r="G8" s="426">
        <v>10661.924595313569</v>
      </c>
      <c r="H8" s="426">
        <v>12125.344839981406</v>
      </c>
      <c r="I8" s="426">
        <v>14170.179125175</v>
      </c>
      <c r="J8" s="426">
        <v>16261.997318633863</v>
      </c>
      <c r="K8" s="426">
        <v>18672.638056806081</v>
      </c>
      <c r="L8" s="426">
        <v>21010.167367408649</v>
      </c>
      <c r="M8" s="426">
        <v>23838.834383567442</v>
      </c>
      <c r="N8" s="426">
        <v>28305.241505899245</v>
      </c>
      <c r="O8" s="426">
        <v>35048.187534512006</v>
      </c>
      <c r="P8" s="426">
        <v>40210.909614107622</v>
      </c>
      <c r="Q8" s="426">
        <v>45975.11008901224</v>
      </c>
      <c r="R8" s="426">
        <v>52459.605307411373</v>
      </c>
      <c r="S8" s="426">
        <v>59755.218704130937</v>
      </c>
      <c r="T8" s="426">
        <v>66417.753509531423</v>
      </c>
      <c r="U8" s="426">
        <v>79009.950168150361</v>
      </c>
      <c r="V8" s="426">
        <v>88526.863843257161</v>
      </c>
      <c r="W8" s="426">
        <v>102052.73383893042</v>
      </c>
      <c r="X8" s="426">
        <v>117810.88975617009</v>
      </c>
      <c r="Y8" s="426">
        <v>137700.85253908459</v>
      </c>
      <c r="Z8" s="426">
        <v>151265.68175322027</v>
      </c>
      <c r="AA8" s="426">
        <v>157192.81404198112</v>
      </c>
      <c r="AB8" s="426">
        <v>170272.07993189889</v>
      </c>
      <c r="AC8" s="426">
        <v>187380.72157268474</v>
      </c>
      <c r="AD8" s="426">
        <v>204025.55271675673</v>
      </c>
      <c r="AE8" s="426">
        <v>227010.20262496348</v>
      </c>
      <c r="AF8" s="426">
        <v>255232.07091901737</v>
      </c>
    </row>
    <row r="9" spans="1:32" ht="11.1" customHeight="1">
      <c r="A9" s="424" t="s">
        <v>533</v>
      </c>
      <c r="B9" s="403" t="s">
        <v>534</v>
      </c>
      <c r="C9" s="425">
        <v>435.84210349063</v>
      </c>
      <c r="D9" s="425">
        <v>495.23723838131582</v>
      </c>
      <c r="E9" s="425">
        <v>554.22594771831655</v>
      </c>
      <c r="F9" s="425">
        <v>645.82469188491962</v>
      </c>
      <c r="G9" s="425">
        <v>736.06346922377804</v>
      </c>
      <c r="H9" s="425">
        <v>842.07467416057682</v>
      </c>
      <c r="I9" s="425">
        <v>942.47104236907876</v>
      </c>
      <c r="J9" s="425">
        <v>1035.4970173942761</v>
      </c>
      <c r="K9" s="425">
        <v>1178.6536987711918</v>
      </c>
      <c r="L9" s="425">
        <v>1563.8997986240151</v>
      </c>
      <c r="M9" s="425">
        <v>1753.9302037543537</v>
      </c>
      <c r="N9" s="425">
        <v>1984.8827561608828</v>
      </c>
      <c r="O9" s="425">
        <v>1975.8913508815465</v>
      </c>
      <c r="P9" s="425">
        <v>2131.8492156552452</v>
      </c>
      <c r="Q9" s="425">
        <v>2426.7981991212223</v>
      </c>
      <c r="R9" s="425">
        <v>2731.3920708492328</v>
      </c>
      <c r="S9" s="425">
        <v>3324.8754915051268</v>
      </c>
      <c r="T9" s="425">
        <v>4296.5176294126422</v>
      </c>
      <c r="U9" s="425">
        <v>5544.0065042432007</v>
      </c>
      <c r="V9" s="425">
        <v>6349.6108292925164</v>
      </c>
      <c r="W9" s="425">
        <v>8149.1981281482877</v>
      </c>
      <c r="X9" s="425">
        <v>9427.2290416096876</v>
      </c>
      <c r="Y9" s="425">
        <v>10680.276633152493</v>
      </c>
      <c r="Z9" s="425">
        <v>11904.547708275488</v>
      </c>
      <c r="AA9" s="425">
        <v>12686.502444033829</v>
      </c>
      <c r="AB9" s="425">
        <v>13567.867896386075</v>
      </c>
      <c r="AC9" s="425">
        <v>14837.001333506314</v>
      </c>
      <c r="AD9" s="425">
        <v>17079.620664248429</v>
      </c>
      <c r="AE9" s="425">
        <v>19292.052345202614</v>
      </c>
      <c r="AF9" s="425">
        <v>21734.772871139823</v>
      </c>
    </row>
    <row r="10" spans="1:32" ht="11.1" customHeight="1">
      <c r="A10" s="424" t="s">
        <v>535</v>
      </c>
      <c r="B10" s="403" t="s">
        <v>536</v>
      </c>
      <c r="C10" s="425">
        <v>48.12813413158208</v>
      </c>
      <c r="D10" s="425">
        <v>53.390920144724511</v>
      </c>
      <c r="E10" s="425">
        <v>73.289285202336202</v>
      </c>
      <c r="F10" s="425">
        <v>92.456926556421124</v>
      </c>
      <c r="G10" s="425">
        <v>120.32052979297249</v>
      </c>
      <c r="H10" s="425">
        <v>159.84852104197435</v>
      </c>
      <c r="I10" s="425">
        <v>182.38614094596929</v>
      </c>
      <c r="J10" s="425">
        <v>350.77822336621568</v>
      </c>
      <c r="K10" s="425">
        <v>345.03201522150846</v>
      </c>
      <c r="L10" s="425">
        <v>504.94099636937671</v>
      </c>
      <c r="M10" s="425">
        <v>691.22178457428765</v>
      </c>
      <c r="N10" s="425">
        <v>736.62070211620346</v>
      </c>
      <c r="O10" s="425">
        <v>876.34580442468223</v>
      </c>
      <c r="P10" s="425">
        <v>1040.6743990437697</v>
      </c>
      <c r="Q10" s="425">
        <v>1416.9981470377948</v>
      </c>
      <c r="R10" s="425">
        <v>1801.2744518360394</v>
      </c>
      <c r="S10" s="425">
        <v>2486.2778601746504</v>
      </c>
      <c r="T10" s="425">
        <v>3053.7195123717602</v>
      </c>
      <c r="U10" s="425">
        <v>3591.0308664410686</v>
      </c>
      <c r="V10" s="425">
        <v>4313.0110296506018</v>
      </c>
      <c r="W10" s="425">
        <v>4828.9694265862481</v>
      </c>
      <c r="X10" s="425">
        <v>5298.4147829027397</v>
      </c>
      <c r="Y10" s="425">
        <v>6170.8547936185169</v>
      </c>
      <c r="Z10" s="425">
        <v>6729.6972991877292</v>
      </c>
      <c r="AA10" s="425">
        <v>7614.5508974375343</v>
      </c>
      <c r="AB10" s="425">
        <v>9046.6178682648879</v>
      </c>
      <c r="AC10" s="425">
        <v>11426.174309859731</v>
      </c>
      <c r="AD10" s="425">
        <v>14752.708077094818</v>
      </c>
      <c r="AE10" s="425">
        <v>18820.077576848544</v>
      </c>
      <c r="AF10" s="425">
        <v>24026.895751178788</v>
      </c>
    </row>
    <row r="11" spans="1:32" ht="11.1" customHeight="1">
      <c r="A11" s="424" t="s">
        <v>277</v>
      </c>
      <c r="B11" s="403" t="s">
        <v>537</v>
      </c>
      <c r="C11" s="425">
        <v>5099.2312781408364</v>
      </c>
      <c r="D11" s="425">
        <v>6055.2551825733481</v>
      </c>
      <c r="E11" s="425">
        <v>6813.8804331080291</v>
      </c>
      <c r="F11" s="425">
        <v>7990.1150534720337</v>
      </c>
      <c r="G11" s="425">
        <v>9322.9728936778174</v>
      </c>
      <c r="H11" s="425">
        <v>10585.728461529854</v>
      </c>
      <c r="I11" s="425">
        <v>12420.240048815951</v>
      </c>
      <c r="J11" s="425">
        <v>14165.138974716372</v>
      </c>
      <c r="K11" s="425">
        <v>16360.007540156383</v>
      </c>
      <c r="L11" s="425">
        <v>17911.711969499258</v>
      </c>
      <c r="M11" s="425">
        <v>20015.642779579801</v>
      </c>
      <c r="N11" s="425">
        <v>23639.80032243516</v>
      </c>
      <c r="O11" s="425">
        <v>29182.463361160775</v>
      </c>
      <c r="P11" s="425">
        <v>33425.552134875608</v>
      </c>
      <c r="Q11" s="425">
        <v>39103.499869017221</v>
      </c>
      <c r="R11" s="425">
        <v>44642.541245598099</v>
      </c>
      <c r="S11" s="425">
        <v>50675.850160211165</v>
      </c>
      <c r="T11" s="425">
        <v>55548.319205587024</v>
      </c>
      <c r="U11" s="425">
        <v>65552.451349746101</v>
      </c>
      <c r="V11" s="425">
        <v>72701.747747384041</v>
      </c>
      <c r="W11" s="425">
        <v>84283.800433785887</v>
      </c>
      <c r="X11" s="425">
        <v>97045.805759957657</v>
      </c>
      <c r="Y11" s="425">
        <v>114978.52884575358</v>
      </c>
      <c r="Z11" s="425">
        <v>126348.92928025704</v>
      </c>
      <c r="AA11" s="425">
        <v>130058.95940200976</v>
      </c>
      <c r="AB11" s="425">
        <v>138435.83135289795</v>
      </c>
      <c r="AC11" s="425">
        <v>149790.06520656872</v>
      </c>
      <c r="AD11" s="425">
        <v>159825.74079471349</v>
      </c>
      <c r="AE11" s="425">
        <v>177462.99359954044</v>
      </c>
      <c r="AF11" s="425">
        <v>197216.6330647275</v>
      </c>
    </row>
    <row r="12" spans="1:32" ht="11.1" customHeight="1">
      <c r="A12" s="424" t="s">
        <v>538</v>
      </c>
      <c r="B12" s="403" t="s">
        <v>539</v>
      </c>
      <c r="C12" s="425">
        <v>135.87187483230002</v>
      </c>
      <c r="D12" s="425">
        <v>157.2210361935</v>
      </c>
      <c r="E12" s="425">
        <v>179.57387051959998</v>
      </c>
      <c r="F12" s="425">
        <v>210.93911775999999</v>
      </c>
      <c r="G12" s="425">
        <v>244.51566461899998</v>
      </c>
      <c r="H12" s="425">
        <v>281.96377724900003</v>
      </c>
      <c r="I12" s="425">
        <v>324.33865004400002</v>
      </c>
      <c r="J12" s="425">
        <v>375.91342015699996</v>
      </c>
      <c r="K12" s="425">
        <v>461.90672065700005</v>
      </c>
      <c r="L12" s="425">
        <v>656.74185691599996</v>
      </c>
      <c r="M12" s="425">
        <v>851.64202565899996</v>
      </c>
      <c r="N12" s="425">
        <v>1046.451513187</v>
      </c>
      <c r="O12" s="425">
        <v>1241.3525150449998</v>
      </c>
      <c r="P12" s="425">
        <v>1436.2459235329998</v>
      </c>
      <c r="Q12" s="425">
        <v>1631.139338836</v>
      </c>
      <c r="R12" s="425">
        <v>1825.9505811280003</v>
      </c>
      <c r="S12" s="425">
        <v>2020.8321852399999</v>
      </c>
      <c r="T12" s="425">
        <v>2157.8680351600005</v>
      </c>
      <c r="U12" s="425">
        <v>2299.4134547200001</v>
      </c>
      <c r="V12" s="425">
        <v>2445.3410729299999</v>
      </c>
      <c r="W12" s="425">
        <v>2544.1676044099995</v>
      </c>
      <c r="X12" s="425">
        <v>2644.8679387000002</v>
      </c>
      <c r="Y12" s="425">
        <v>2747.4420665600001</v>
      </c>
      <c r="Z12" s="425">
        <v>2852.1899874999999</v>
      </c>
      <c r="AA12" s="425">
        <v>2958.7116954999997</v>
      </c>
      <c r="AB12" s="425">
        <v>3078.3418083500001</v>
      </c>
      <c r="AC12" s="425">
        <v>3200.3032107499998</v>
      </c>
      <c r="AD12" s="425">
        <v>3324.4147337000004</v>
      </c>
      <c r="AE12" s="425">
        <v>3451.1388214799995</v>
      </c>
      <c r="AF12" s="425">
        <v>3550.9689315566752</v>
      </c>
    </row>
    <row r="13" spans="1:32" ht="11.1" customHeight="1">
      <c r="A13" s="424" t="s">
        <v>540</v>
      </c>
      <c r="B13" s="403" t="s">
        <v>541</v>
      </c>
      <c r="C13" s="425">
        <v>109.80791100000002</v>
      </c>
      <c r="D13" s="425">
        <v>152.56680200000002</v>
      </c>
      <c r="E13" s="425">
        <v>146.88846899999999</v>
      </c>
      <c r="F13" s="425">
        <v>180.61684999999997</v>
      </c>
      <c r="G13" s="425">
        <v>238.05203799999998</v>
      </c>
      <c r="H13" s="425">
        <v>255.72940599999995</v>
      </c>
      <c r="I13" s="425">
        <v>300.74324300000001</v>
      </c>
      <c r="J13" s="425">
        <v>334.66968300000002</v>
      </c>
      <c r="K13" s="425">
        <v>327.03808200000003</v>
      </c>
      <c r="L13" s="425">
        <v>372.87274600000001</v>
      </c>
      <c r="M13" s="425">
        <v>526.39759000000004</v>
      </c>
      <c r="N13" s="425">
        <v>897.48621200000002</v>
      </c>
      <c r="O13" s="425">
        <v>1772.1345030000002</v>
      </c>
      <c r="P13" s="425">
        <v>2176.5879410000002</v>
      </c>
      <c r="Q13" s="425">
        <v>1396.6745350000003</v>
      </c>
      <c r="R13" s="425">
        <v>1458.4469580000002</v>
      </c>
      <c r="S13" s="425">
        <v>1247.3830070000004</v>
      </c>
      <c r="T13" s="425">
        <v>1361.3291270000002</v>
      </c>
      <c r="U13" s="425">
        <v>2023.0479930000001</v>
      </c>
      <c r="V13" s="425">
        <v>2717.1531640000003</v>
      </c>
      <c r="W13" s="425">
        <v>2246.598246</v>
      </c>
      <c r="X13" s="425">
        <v>3394.5722330000012</v>
      </c>
      <c r="Y13" s="425">
        <v>3123.7502000000004</v>
      </c>
      <c r="Z13" s="425">
        <v>3430.3174780000004</v>
      </c>
      <c r="AA13" s="425">
        <v>3874.0896030000008</v>
      </c>
      <c r="AB13" s="425">
        <v>6143.4210060000005</v>
      </c>
      <c r="AC13" s="425">
        <v>8127.1775119999993</v>
      </c>
      <c r="AD13" s="425">
        <v>9043.068446999996</v>
      </c>
      <c r="AE13" s="425">
        <v>7983.9402818918797</v>
      </c>
      <c r="AF13" s="425">
        <v>8702.8003004145594</v>
      </c>
    </row>
    <row r="14" spans="1:32" ht="11.1" customHeight="1">
      <c r="A14" s="402" t="s">
        <v>542</v>
      </c>
      <c r="B14" s="402" t="s">
        <v>111</v>
      </c>
      <c r="C14" s="423">
        <v>114.224493</v>
      </c>
      <c r="D14" s="423">
        <v>128.40077202000001</v>
      </c>
      <c r="E14" s="423">
        <v>100.35732901999999</v>
      </c>
      <c r="F14" s="423">
        <v>77.809638019999994</v>
      </c>
      <c r="G14" s="423">
        <v>51.132438300000011</v>
      </c>
      <c r="H14" s="423">
        <v>52.338859499999991</v>
      </c>
      <c r="I14" s="423">
        <v>54.568351099999994</v>
      </c>
      <c r="J14" s="423">
        <v>35.456981210000002</v>
      </c>
      <c r="K14" s="423">
        <v>143.27877370000002</v>
      </c>
      <c r="L14" s="423">
        <v>126.92832420000002</v>
      </c>
      <c r="M14" s="423">
        <v>329.82303420000005</v>
      </c>
      <c r="N14" s="423">
        <v>182.62746530000004</v>
      </c>
      <c r="O14" s="423">
        <v>204.08979730000001</v>
      </c>
      <c r="P14" s="423">
        <v>1262.1589806000002</v>
      </c>
      <c r="Q14" s="423">
        <v>878.39821809999989</v>
      </c>
      <c r="R14" s="423">
        <v>864.77165563000005</v>
      </c>
      <c r="S14" s="423">
        <v>466.25709529999995</v>
      </c>
      <c r="T14" s="423">
        <v>771.02247739999996</v>
      </c>
      <c r="U14" s="423">
        <v>2543.1351551999996</v>
      </c>
      <c r="V14" s="423">
        <v>3428.7927873421208</v>
      </c>
      <c r="W14" s="423">
        <v>2353.5166676200006</v>
      </c>
      <c r="X14" s="423">
        <v>2869.3494630899995</v>
      </c>
      <c r="Y14" s="423">
        <v>2201.3098220599995</v>
      </c>
      <c r="Z14" s="423">
        <v>1669.7901766000002</v>
      </c>
      <c r="AA14" s="423">
        <v>1401.3202845999997</v>
      </c>
      <c r="AB14" s="423">
        <v>1754.6455548300007</v>
      </c>
      <c r="AC14" s="423">
        <v>1765.2109682</v>
      </c>
      <c r="AD14" s="423">
        <v>2119.3210050800003</v>
      </c>
      <c r="AE14" s="423">
        <v>2347.0831291396548</v>
      </c>
      <c r="AF14" s="423">
        <v>2259.3819383648406</v>
      </c>
    </row>
    <row r="15" spans="1:32" s="403" customFormat="1" ht="11.1" customHeight="1">
      <c r="A15" s="414"/>
      <c r="B15" s="415" t="s">
        <v>543</v>
      </c>
      <c r="C15" s="416">
        <v>11843.918721697721</v>
      </c>
      <c r="D15" s="416">
        <v>12820.474145248319</v>
      </c>
      <c r="E15" s="416">
        <v>15307.795536173053</v>
      </c>
      <c r="F15" s="416">
        <v>17226.580316745261</v>
      </c>
      <c r="G15" s="416">
        <v>19462.738864841824</v>
      </c>
      <c r="H15" s="416">
        <v>22758.397645820747</v>
      </c>
      <c r="I15" s="416">
        <v>26467.028468272951</v>
      </c>
      <c r="J15" s="416">
        <v>29623.463654028164</v>
      </c>
      <c r="K15" s="416">
        <v>37283.0791852728</v>
      </c>
      <c r="L15" s="416">
        <v>39890.112019968896</v>
      </c>
      <c r="M15" s="416">
        <v>46730.525798000745</v>
      </c>
      <c r="N15" s="416">
        <v>52618.771661016988</v>
      </c>
      <c r="O15" s="416">
        <v>62148.528481265261</v>
      </c>
      <c r="P15" s="416">
        <v>70997.193972545952</v>
      </c>
      <c r="Q15" s="416">
        <v>87026.712868701637</v>
      </c>
      <c r="R15" s="416">
        <v>98986.062561852057</v>
      </c>
      <c r="S15" s="416">
        <v>117451.46575721614</v>
      </c>
      <c r="T15" s="416">
        <v>132041.07720894532</v>
      </c>
      <c r="U15" s="416">
        <v>154730.85872054091</v>
      </c>
      <c r="V15" s="416">
        <v>170583.58823537602</v>
      </c>
      <c r="W15" s="416">
        <v>190428.33368947823</v>
      </c>
      <c r="X15" s="416">
        <v>217217.40852674277</v>
      </c>
      <c r="Y15" s="416">
        <v>249422.7141150242</v>
      </c>
      <c r="Z15" s="416">
        <v>292751.74394822703</v>
      </c>
      <c r="AA15" s="416">
        <v>327177.57255565887</v>
      </c>
      <c r="AB15" s="416">
        <v>369844.2390753706</v>
      </c>
      <c r="AC15" s="416">
        <v>398383.80068973679</v>
      </c>
      <c r="AD15" s="416">
        <v>423356.63427230739</v>
      </c>
      <c r="AE15" s="416">
        <v>481289.29879914067</v>
      </c>
      <c r="AF15" s="416">
        <v>540719.50857266539</v>
      </c>
    </row>
    <row r="16" spans="1:32" ht="11.1" customHeight="1"/>
    <row r="17" spans="1:31" ht="11.1" customHeight="1">
      <c r="A17" s="417" t="s">
        <v>191</v>
      </c>
    </row>
    <row r="18" spans="1:31" ht="11.1" customHeight="1">
      <c r="A18" s="417" t="s">
        <v>460</v>
      </c>
      <c r="C18" s="427"/>
      <c r="D18" s="427"/>
      <c r="E18" s="427"/>
      <c r="F18" s="427"/>
      <c r="G18" s="427"/>
      <c r="H18" s="427"/>
      <c r="I18" s="427"/>
      <c r="J18" s="427"/>
      <c r="K18" s="427"/>
      <c r="L18" s="427"/>
      <c r="M18" s="427"/>
      <c r="N18" s="427"/>
      <c r="O18" s="427"/>
      <c r="P18" s="427"/>
      <c r="Q18" s="427"/>
      <c r="R18" s="427"/>
      <c r="S18" s="427"/>
      <c r="T18" s="427"/>
      <c r="U18" s="427"/>
      <c r="V18" s="427"/>
      <c r="W18" s="427"/>
      <c r="X18" s="427"/>
      <c r="Y18" s="427"/>
      <c r="Z18" s="427"/>
      <c r="AA18" s="427"/>
      <c r="AB18" s="427"/>
      <c r="AC18" s="427"/>
      <c r="AD18" s="427"/>
      <c r="AE18" s="427"/>
    </row>
    <row r="19" spans="1:31" ht="11.1" customHeight="1">
      <c r="A19" s="417" t="s">
        <v>461</v>
      </c>
    </row>
    <row r="20" spans="1:31" ht="11.1" customHeight="1">
      <c r="A20" s="417" t="s">
        <v>462</v>
      </c>
    </row>
    <row r="21" spans="1:31" ht="11.1" customHeight="1">
      <c r="A21" s="417" t="s">
        <v>463</v>
      </c>
    </row>
    <row r="22" spans="1:31" ht="11.1" customHeight="1"/>
    <row r="23" spans="1:31" ht="11.1" customHeight="1">
      <c r="A23" s="1" t="s">
        <v>681</v>
      </c>
    </row>
    <row r="24" spans="1:31" ht="11.1" customHeight="1">
      <c r="A24" s="452" t="s">
        <v>679</v>
      </c>
    </row>
  </sheetData>
  <mergeCells count="3">
    <mergeCell ref="A3:A4"/>
    <mergeCell ref="B3:B4"/>
    <mergeCell ref="C3:AF3"/>
  </mergeCells>
  <hyperlinks>
    <hyperlink ref="A24" location="Contents!A1" display="Link to Contents" xr:uid="{00000000-0004-0000-1900-000000000000}"/>
  </hyperlinks>
  <pageMargins left="0.75" right="0.75" top="1" bottom="1" header="0.5" footer="0.5"/>
  <pageSetup paperSize="9" orientation="portrait" horizontalDpi="4294967292" verticalDpi="429496729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8"/>
  </sheetPr>
  <dimension ref="A1:AF46"/>
  <sheetViews>
    <sheetView zoomScale="120" zoomScaleNormal="120" zoomScalePageLayoutView="150" workbookViewId="0">
      <pane xSplit="2" ySplit="4" topLeftCell="C5" activePane="bottomRight" state="frozen"/>
      <selection activeCell="B75" sqref="B75"/>
      <selection pane="topRight" activeCell="B75" sqref="B75"/>
      <selection pane="bottomLeft" activeCell="B75" sqref="B75"/>
      <selection pane="bottomRight"/>
    </sheetView>
  </sheetViews>
  <sheetFormatPr defaultColWidth="12.42578125" defaultRowHeight="11.25"/>
  <cols>
    <col min="1" max="1" width="12.42578125" style="403"/>
    <col min="2" max="2" width="42.28515625" style="403" bestFit="1" customWidth="1"/>
    <col min="3" max="29" width="10.85546875" style="403" customWidth="1"/>
    <col min="30" max="16384" width="12.42578125" style="403"/>
  </cols>
  <sheetData>
    <row r="1" spans="1:32" ht="11.1" customHeight="1">
      <c r="A1" s="448" t="s">
        <v>753</v>
      </c>
      <c r="Y1" s="449"/>
    </row>
    <row r="2" spans="1:32" ht="11.1" customHeight="1">
      <c r="A2" s="402"/>
      <c r="AC2" s="404"/>
    </row>
    <row r="3" spans="1:32" ht="15" customHeight="1">
      <c r="A3" s="554" t="s">
        <v>401</v>
      </c>
      <c r="B3" s="554" t="s">
        <v>402</v>
      </c>
      <c r="C3" s="556" t="s">
        <v>3</v>
      </c>
      <c r="D3" s="556"/>
      <c r="E3" s="556"/>
      <c r="F3" s="556"/>
      <c r="G3" s="556"/>
      <c r="H3" s="556"/>
      <c r="I3" s="556"/>
      <c r="J3" s="556"/>
      <c r="K3" s="556"/>
      <c r="L3" s="556"/>
      <c r="M3" s="556"/>
      <c r="N3" s="556"/>
      <c r="O3" s="556"/>
      <c r="P3" s="556"/>
      <c r="Q3" s="556"/>
      <c r="R3" s="556"/>
      <c r="S3" s="556"/>
      <c r="T3" s="556"/>
      <c r="U3" s="556"/>
      <c r="V3" s="556"/>
      <c r="W3" s="556"/>
      <c r="X3" s="556"/>
      <c r="Y3" s="556"/>
      <c r="Z3" s="556"/>
      <c r="AA3" s="556"/>
      <c r="AB3" s="556"/>
      <c r="AC3" s="556"/>
      <c r="AD3" s="556"/>
      <c r="AE3" s="556"/>
      <c r="AF3" s="556"/>
    </row>
    <row r="4" spans="1:32" ht="12.95" customHeight="1">
      <c r="A4" s="555"/>
      <c r="B4" s="555"/>
      <c r="C4" s="405">
        <v>1990</v>
      </c>
      <c r="D4" s="405">
        <v>1991</v>
      </c>
      <c r="E4" s="405">
        <v>1992</v>
      </c>
      <c r="F4" s="405">
        <v>1993</v>
      </c>
      <c r="G4" s="405">
        <v>1994</v>
      </c>
      <c r="H4" s="405">
        <v>1995</v>
      </c>
      <c r="I4" s="405">
        <v>1996</v>
      </c>
      <c r="J4" s="405">
        <v>1997</v>
      </c>
      <c r="K4" s="405">
        <v>1998</v>
      </c>
      <c r="L4" s="405">
        <v>1999</v>
      </c>
      <c r="M4" s="405">
        <v>2000</v>
      </c>
      <c r="N4" s="405">
        <v>2001</v>
      </c>
      <c r="O4" s="405">
        <v>2002</v>
      </c>
      <c r="P4" s="405">
        <v>2003</v>
      </c>
      <c r="Q4" s="405">
        <v>2004</v>
      </c>
      <c r="R4" s="405">
        <v>2005</v>
      </c>
      <c r="S4" s="405">
        <v>2006</v>
      </c>
      <c r="T4" s="405">
        <v>2007</v>
      </c>
      <c r="U4" s="405">
        <v>2008</v>
      </c>
      <c r="V4" s="405">
        <v>2009</v>
      </c>
      <c r="W4" s="405">
        <v>2010</v>
      </c>
      <c r="X4" s="405">
        <v>2011</v>
      </c>
      <c r="Y4" s="405">
        <v>2012</v>
      </c>
      <c r="Z4" s="405">
        <v>2013</v>
      </c>
      <c r="AA4" s="405">
        <v>2014</v>
      </c>
      <c r="AB4" s="405">
        <v>2015</v>
      </c>
      <c r="AC4" s="405">
        <v>2016</v>
      </c>
      <c r="AD4" s="405">
        <v>2017</v>
      </c>
      <c r="AE4" s="405">
        <v>2018</v>
      </c>
      <c r="AF4" s="405">
        <v>2019</v>
      </c>
    </row>
    <row r="5" spans="1:32" ht="11.1" customHeight="1">
      <c r="A5" s="402" t="s">
        <v>403</v>
      </c>
      <c r="B5" s="402" t="s">
        <v>544</v>
      </c>
      <c r="C5" s="426">
        <v>5305.3837587221224</v>
      </c>
      <c r="D5" s="426">
        <v>6031.4857706107468</v>
      </c>
      <c r="E5" s="426">
        <v>6930.6103161963183</v>
      </c>
      <c r="F5" s="426">
        <v>8171.8838867085851</v>
      </c>
      <c r="G5" s="426">
        <v>9881.5078020489927</v>
      </c>
      <c r="H5" s="426">
        <v>11261.332178879005</v>
      </c>
      <c r="I5" s="426">
        <v>13023.873303996714</v>
      </c>
      <c r="J5" s="426">
        <v>14817.165113208117</v>
      </c>
      <c r="K5" s="426">
        <v>17361.851654245806</v>
      </c>
      <c r="L5" s="426">
        <v>19087.529306373068</v>
      </c>
      <c r="M5" s="426">
        <v>22869.882998467503</v>
      </c>
      <c r="N5" s="426">
        <v>25693.338368669258</v>
      </c>
      <c r="O5" s="426">
        <v>31474.367988918646</v>
      </c>
      <c r="P5" s="426">
        <v>35440.061557821311</v>
      </c>
      <c r="Q5" s="426">
        <v>42058.495486340762</v>
      </c>
      <c r="R5" s="426">
        <v>53086.646487051301</v>
      </c>
      <c r="S5" s="426">
        <v>58511.546287129975</v>
      </c>
      <c r="T5" s="426">
        <v>69357.039682694434</v>
      </c>
      <c r="U5" s="426">
        <v>80559.432936520607</v>
      </c>
      <c r="V5" s="426">
        <v>88869.475667337552</v>
      </c>
      <c r="W5" s="426">
        <v>97539.687738000037</v>
      </c>
      <c r="X5" s="426">
        <v>113860.05101950928</v>
      </c>
      <c r="Y5" s="426">
        <v>128991.98034790289</v>
      </c>
      <c r="Z5" s="426">
        <v>151869.87850629416</v>
      </c>
      <c r="AA5" s="426">
        <v>170745.49104796507</v>
      </c>
      <c r="AB5" s="426">
        <v>192555.59224653151</v>
      </c>
      <c r="AC5" s="426">
        <v>210380.73664754326</v>
      </c>
      <c r="AD5" s="426">
        <v>226676.07356264675</v>
      </c>
      <c r="AE5" s="426">
        <v>255029.34384766535</v>
      </c>
      <c r="AF5" s="426">
        <v>296499.68982830306</v>
      </c>
    </row>
    <row r="6" spans="1:32" ht="11.1" customHeight="1">
      <c r="A6" s="424" t="s">
        <v>405</v>
      </c>
      <c r="B6" s="403" t="s">
        <v>545</v>
      </c>
      <c r="C6" s="413">
        <v>2447.548506950176</v>
      </c>
      <c r="D6" s="413">
        <v>2742.9874671058287</v>
      </c>
      <c r="E6" s="413">
        <v>3255.506083652218</v>
      </c>
      <c r="F6" s="413">
        <v>4009.4874380504511</v>
      </c>
      <c r="G6" s="413">
        <v>4947.4710071103755</v>
      </c>
      <c r="H6" s="413">
        <v>5718.0539859767869</v>
      </c>
      <c r="I6" s="413">
        <v>6663.502589288566</v>
      </c>
      <c r="J6" s="413">
        <v>7691.2626113213209</v>
      </c>
      <c r="K6" s="413">
        <v>9217.941449696089</v>
      </c>
      <c r="L6" s="413">
        <v>10224.005138626057</v>
      </c>
      <c r="M6" s="413">
        <v>12661.399664122851</v>
      </c>
      <c r="N6" s="413">
        <v>14194.738563000676</v>
      </c>
      <c r="O6" s="413">
        <v>17870.679386952561</v>
      </c>
      <c r="P6" s="413">
        <v>19400.637643448226</v>
      </c>
      <c r="Q6" s="413">
        <v>24471.648467500701</v>
      </c>
      <c r="R6" s="413">
        <v>32212.264589112267</v>
      </c>
      <c r="S6" s="413">
        <v>38574.983592914017</v>
      </c>
      <c r="T6" s="413">
        <v>45119.27674125968</v>
      </c>
      <c r="U6" s="413">
        <v>51213.022385847085</v>
      </c>
      <c r="V6" s="413">
        <v>57057.953080803723</v>
      </c>
      <c r="W6" s="413">
        <v>62305.224584303171</v>
      </c>
      <c r="X6" s="413">
        <v>72354.879172927918</v>
      </c>
      <c r="Y6" s="413">
        <v>80459.792950839066</v>
      </c>
      <c r="Z6" s="413">
        <v>97421.238911849083</v>
      </c>
      <c r="AA6" s="413">
        <v>112326.67779275173</v>
      </c>
      <c r="AB6" s="413">
        <v>128820.35009957824</v>
      </c>
      <c r="AC6" s="413">
        <v>141671.54149281024</v>
      </c>
      <c r="AD6" s="413">
        <v>154473.01082641346</v>
      </c>
      <c r="AE6" s="413">
        <v>175050.26139918738</v>
      </c>
      <c r="AF6" s="413">
        <v>207257.94016471462</v>
      </c>
    </row>
    <row r="7" spans="1:32" ht="11.1" customHeight="1">
      <c r="A7" s="424" t="s">
        <v>407</v>
      </c>
      <c r="B7" s="403" t="s">
        <v>546</v>
      </c>
      <c r="C7" s="413">
        <v>0</v>
      </c>
      <c r="D7" s="413">
        <v>0</v>
      </c>
      <c r="E7" s="413">
        <v>0</v>
      </c>
      <c r="F7" s="413">
        <v>0</v>
      </c>
      <c r="G7" s="413">
        <v>0</v>
      </c>
      <c r="H7" s="413">
        <v>0</v>
      </c>
      <c r="I7" s="413">
        <v>0</v>
      </c>
      <c r="J7" s="413">
        <v>0</v>
      </c>
      <c r="K7" s="413">
        <v>0</v>
      </c>
      <c r="L7" s="413">
        <v>0</v>
      </c>
      <c r="M7" s="413">
        <v>0</v>
      </c>
      <c r="N7" s="413">
        <v>0</v>
      </c>
      <c r="O7" s="413">
        <v>0</v>
      </c>
      <c r="P7" s="413">
        <v>0</v>
      </c>
      <c r="Q7" s="413">
        <v>0</v>
      </c>
      <c r="R7" s="413">
        <v>0</v>
      </c>
      <c r="S7" s="413">
        <v>0</v>
      </c>
      <c r="T7" s="413">
        <v>0</v>
      </c>
      <c r="U7" s="413">
        <v>0</v>
      </c>
      <c r="V7" s="413">
        <v>0</v>
      </c>
      <c r="W7" s="413">
        <v>0</v>
      </c>
      <c r="X7" s="413">
        <v>0</v>
      </c>
      <c r="Y7" s="413">
        <v>0</v>
      </c>
      <c r="Z7" s="413">
        <v>0</v>
      </c>
      <c r="AA7" s="413">
        <v>0</v>
      </c>
      <c r="AB7" s="413">
        <v>0</v>
      </c>
      <c r="AC7" s="413">
        <v>0</v>
      </c>
      <c r="AD7" s="413">
        <v>0</v>
      </c>
      <c r="AE7" s="413">
        <v>0</v>
      </c>
      <c r="AF7" s="413">
        <v>0</v>
      </c>
    </row>
    <row r="8" spans="1:32" ht="11.1" customHeight="1">
      <c r="A8" s="424" t="s">
        <v>409</v>
      </c>
      <c r="B8" s="403" t="s">
        <v>547</v>
      </c>
      <c r="C8" s="413">
        <v>2857.8352517719463</v>
      </c>
      <c r="D8" s="413">
        <v>3288.4983035049181</v>
      </c>
      <c r="E8" s="413">
        <v>3675.1042325440999</v>
      </c>
      <c r="F8" s="413">
        <v>4162.3964486581344</v>
      </c>
      <c r="G8" s="413">
        <v>4934.0367949386173</v>
      </c>
      <c r="H8" s="413">
        <v>5543.2781929022176</v>
      </c>
      <c r="I8" s="413">
        <v>6360.3707147081477</v>
      </c>
      <c r="J8" s="413">
        <v>7125.9025018867951</v>
      </c>
      <c r="K8" s="413">
        <v>8143.9102045497175</v>
      </c>
      <c r="L8" s="413">
        <v>8863.5241677470112</v>
      </c>
      <c r="M8" s="413">
        <v>10208.483334344653</v>
      </c>
      <c r="N8" s="413">
        <v>11498.599805668582</v>
      </c>
      <c r="O8" s="413">
        <v>13603.688601966087</v>
      </c>
      <c r="P8" s="413">
        <v>16039.423914373087</v>
      </c>
      <c r="Q8" s="413">
        <v>17586.847018840061</v>
      </c>
      <c r="R8" s="413">
        <v>20874.381897939034</v>
      </c>
      <c r="S8" s="413">
        <v>19936.562694215958</v>
      </c>
      <c r="T8" s="413">
        <v>24237.762941434758</v>
      </c>
      <c r="U8" s="413">
        <v>29346.410550673514</v>
      </c>
      <c r="V8" s="413">
        <v>31811.522586533829</v>
      </c>
      <c r="W8" s="413">
        <v>35234.463153696859</v>
      </c>
      <c r="X8" s="413">
        <v>41505.171846581361</v>
      </c>
      <c r="Y8" s="413">
        <v>48532.187397063833</v>
      </c>
      <c r="Z8" s="413">
        <v>54448.639594445092</v>
      </c>
      <c r="AA8" s="413">
        <v>58418.813255213339</v>
      </c>
      <c r="AB8" s="413">
        <v>63735.242146953264</v>
      </c>
      <c r="AC8" s="413">
        <v>68709.19515473301</v>
      </c>
      <c r="AD8" s="413">
        <v>72203.062736233303</v>
      </c>
      <c r="AE8" s="413">
        <v>79979.082448477959</v>
      </c>
      <c r="AF8" s="413">
        <v>89241.749663588416</v>
      </c>
    </row>
    <row r="9" spans="1:32" ht="11.1" customHeight="1">
      <c r="A9" s="424" t="s">
        <v>411</v>
      </c>
      <c r="B9" s="403" t="s">
        <v>548</v>
      </c>
      <c r="C9" s="413">
        <v>0</v>
      </c>
      <c r="D9" s="413">
        <v>0</v>
      </c>
      <c r="E9" s="413">
        <v>0</v>
      </c>
      <c r="F9" s="413">
        <v>0</v>
      </c>
      <c r="G9" s="413">
        <v>0</v>
      </c>
      <c r="H9" s="413">
        <v>0</v>
      </c>
      <c r="I9" s="413">
        <v>0</v>
      </c>
      <c r="J9" s="413">
        <v>0</v>
      </c>
      <c r="K9" s="413">
        <v>0</v>
      </c>
      <c r="L9" s="413">
        <v>0</v>
      </c>
      <c r="M9" s="413">
        <v>0</v>
      </c>
      <c r="N9" s="413">
        <v>0</v>
      </c>
      <c r="O9" s="413">
        <v>0</v>
      </c>
      <c r="P9" s="413">
        <v>0</v>
      </c>
      <c r="Q9" s="413">
        <v>0</v>
      </c>
      <c r="R9" s="413">
        <v>0</v>
      </c>
      <c r="S9" s="413">
        <v>0</v>
      </c>
      <c r="T9" s="413">
        <v>0</v>
      </c>
      <c r="U9" s="413">
        <v>0</v>
      </c>
      <c r="V9" s="413">
        <v>0</v>
      </c>
      <c r="W9" s="413">
        <v>0</v>
      </c>
      <c r="X9" s="413">
        <v>0</v>
      </c>
      <c r="Y9" s="413">
        <v>0</v>
      </c>
      <c r="Z9" s="413">
        <v>0</v>
      </c>
      <c r="AA9" s="413">
        <v>0</v>
      </c>
      <c r="AB9" s="413">
        <v>0</v>
      </c>
      <c r="AC9" s="413">
        <v>0</v>
      </c>
      <c r="AD9" s="413">
        <v>0</v>
      </c>
      <c r="AE9" s="413">
        <v>0</v>
      </c>
      <c r="AF9" s="413">
        <v>0</v>
      </c>
    </row>
    <row r="10" spans="1:32" ht="11.1" customHeight="1">
      <c r="A10" s="402" t="s">
        <v>413</v>
      </c>
      <c r="B10" s="402" t="s">
        <v>102</v>
      </c>
      <c r="C10" s="426">
        <v>9.5302303100000003</v>
      </c>
      <c r="D10" s="426">
        <v>11.958351649999999</v>
      </c>
      <c r="E10" s="426">
        <v>13.717076070000001</v>
      </c>
      <c r="F10" s="426">
        <v>15.4648731</v>
      </c>
      <c r="G10" s="426">
        <v>17.150647249999999</v>
      </c>
      <c r="H10" s="426">
        <v>19.7773073</v>
      </c>
      <c r="I10" s="426">
        <v>22.824534710000002</v>
      </c>
      <c r="J10" s="426">
        <v>26.867056959999999</v>
      </c>
      <c r="K10" s="426">
        <v>70.000196710000012</v>
      </c>
      <c r="L10" s="426">
        <v>76.168461000000008</v>
      </c>
      <c r="M10" s="426">
        <v>81.740220720901007</v>
      </c>
      <c r="N10" s="426">
        <v>130.709903303418</v>
      </c>
      <c r="O10" s="426">
        <v>112.17771899464</v>
      </c>
      <c r="P10" s="426">
        <v>102.38355263001</v>
      </c>
      <c r="Q10" s="426">
        <v>114.44352599623001</v>
      </c>
      <c r="R10" s="426">
        <v>128.20508950300001</v>
      </c>
      <c r="S10" s="426">
        <v>142.82929466234</v>
      </c>
      <c r="T10" s="426">
        <v>152.82986135972001</v>
      </c>
      <c r="U10" s="426">
        <v>161.33471595645</v>
      </c>
      <c r="V10" s="426">
        <v>174.45588003570998</v>
      </c>
      <c r="W10" s="426">
        <v>232.36667337592996</v>
      </c>
      <c r="X10" s="426">
        <v>225.61252076242002</v>
      </c>
      <c r="Y10" s="426">
        <v>192.72630110653</v>
      </c>
      <c r="Z10" s="426">
        <v>200.11174837585</v>
      </c>
      <c r="AA10" s="426">
        <v>207.51614066820002</v>
      </c>
      <c r="AB10" s="426">
        <v>215.99790402708999</v>
      </c>
      <c r="AC10" s="426">
        <v>224.52430666827001</v>
      </c>
      <c r="AD10" s="426">
        <v>233.25310494338001</v>
      </c>
      <c r="AE10" s="426">
        <v>242.17242123879919</v>
      </c>
      <c r="AF10" s="426">
        <v>248.67492648581387</v>
      </c>
    </row>
    <row r="11" spans="1:32" ht="11.1" customHeight="1">
      <c r="A11" s="424" t="s">
        <v>415</v>
      </c>
      <c r="B11" s="403" t="s">
        <v>549</v>
      </c>
      <c r="C11" s="413">
        <v>0</v>
      </c>
      <c r="D11" s="413">
        <v>0</v>
      </c>
      <c r="E11" s="413">
        <v>0</v>
      </c>
      <c r="F11" s="413">
        <v>0</v>
      </c>
      <c r="G11" s="413">
        <v>0</v>
      </c>
      <c r="H11" s="413">
        <v>0</v>
      </c>
      <c r="I11" s="413">
        <v>0</v>
      </c>
      <c r="J11" s="413">
        <v>0</v>
      </c>
      <c r="K11" s="413">
        <v>0</v>
      </c>
      <c r="L11" s="413">
        <v>0</v>
      </c>
      <c r="M11" s="413">
        <v>0</v>
      </c>
      <c r="N11" s="413">
        <v>0</v>
      </c>
      <c r="O11" s="413">
        <v>0</v>
      </c>
      <c r="P11" s="413">
        <v>0</v>
      </c>
      <c r="Q11" s="413">
        <v>0</v>
      </c>
      <c r="R11" s="413">
        <v>0</v>
      </c>
      <c r="S11" s="413">
        <v>0</v>
      </c>
      <c r="T11" s="413">
        <v>0</v>
      </c>
      <c r="U11" s="413">
        <v>0</v>
      </c>
      <c r="V11" s="413">
        <v>0</v>
      </c>
      <c r="W11" s="413">
        <v>0</v>
      </c>
      <c r="X11" s="413">
        <v>0</v>
      </c>
      <c r="Y11" s="413">
        <v>0</v>
      </c>
      <c r="Z11" s="413">
        <v>0</v>
      </c>
      <c r="AA11" s="413">
        <v>0</v>
      </c>
      <c r="AB11" s="413">
        <v>0</v>
      </c>
      <c r="AC11" s="413">
        <v>0</v>
      </c>
      <c r="AD11" s="413">
        <v>0</v>
      </c>
      <c r="AE11" s="413">
        <v>0</v>
      </c>
      <c r="AF11" s="413">
        <v>0</v>
      </c>
    </row>
    <row r="12" spans="1:32" ht="11.1" customHeight="1">
      <c r="A12" s="424" t="s">
        <v>417</v>
      </c>
      <c r="B12" s="403" t="s">
        <v>550</v>
      </c>
      <c r="C12" s="413">
        <v>0</v>
      </c>
      <c r="D12" s="413">
        <v>0</v>
      </c>
      <c r="E12" s="413">
        <v>0</v>
      </c>
      <c r="F12" s="413">
        <v>0</v>
      </c>
      <c r="G12" s="413">
        <v>0</v>
      </c>
      <c r="H12" s="413">
        <v>0</v>
      </c>
      <c r="I12" s="413">
        <v>0</v>
      </c>
      <c r="J12" s="413">
        <v>0</v>
      </c>
      <c r="K12" s="413">
        <v>0</v>
      </c>
      <c r="L12" s="413">
        <v>0</v>
      </c>
      <c r="M12" s="413">
        <v>0</v>
      </c>
      <c r="N12" s="413">
        <v>0</v>
      </c>
      <c r="O12" s="413">
        <v>0</v>
      </c>
      <c r="P12" s="413">
        <v>0</v>
      </c>
      <c r="Q12" s="413">
        <v>0</v>
      </c>
      <c r="R12" s="413">
        <v>0</v>
      </c>
      <c r="S12" s="413">
        <v>0</v>
      </c>
      <c r="T12" s="413">
        <v>0</v>
      </c>
      <c r="U12" s="413">
        <v>0</v>
      </c>
      <c r="V12" s="413">
        <v>0</v>
      </c>
      <c r="W12" s="413">
        <v>0</v>
      </c>
      <c r="X12" s="413">
        <v>0</v>
      </c>
      <c r="Y12" s="413">
        <v>0</v>
      </c>
      <c r="Z12" s="413">
        <v>0</v>
      </c>
      <c r="AA12" s="413">
        <v>0</v>
      </c>
      <c r="AB12" s="413">
        <v>0</v>
      </c>
      <c r="AC12" s="413">
        <v>0</v>
      </c>
      <c r="AD12" s="413">
        <v>0</v>
      </c>
      <c r="AE12" s="413">
        <v>0</v>
      </c>
      <c r="AF12" s="413">
        <v>0</v>
      </c>
    </row>
    <row r="13" spans="1:32" ht="11.1" customHeight="1">
      <c r="A13" s="424" t="s">
        <v>419</v>
      </c>
      <c r="B13" s="403" t="s">
        <v>551</v>
      </c>
      <c r="C13" s="413">
        <v>8.2358115000000005</v>
      </c>
      <c r="D13" s="413">
        <v>9.5298809999999996</v>
      </c>
      <c r="E13" s="413">
        <v>10.884788</v>
      </c>
      <c r="F13" s="413">
        <v>12.785978</v>
      </c>
      <c r="G13" s="413">
        <v>14.821205000000001</v>
      </c>
      <c r="H13" s="413">
        <v>17.091106</v>
      </c>
      <c r="I13" s="413">
        <v>19.659638000000001</v>
      </c>
      <c r="J13" s="413">
        <v>22.785820000000001</v>
      </c>
      <c r="K13" s="413">
        <v>27.999524000000001</v>
      </c>
      <c r="L13" s="413">
        <v>39.811332</v>
      </c>
      <c r="M13" s="413">
        <v>51.623136000000002</v>
      </c>
      <c r="N13" s="413">
        <v>63.434944000000002</v>
      </c>
      <c r="O13" s="413">
        <v>75.246752000000001</v>
      </c>
      <c r="P13" s="413">
        <v>87.058552000000006</v>
      </c>
      <c r="Q13" s="413">
        <v>98.870360000000005</v>
      </c>
      <c r="R13" s="413">
        <v>110.7</v>
      </c>
      <c r="S13" s="413">
        <v>122.5</v>
      </c>
      <c r="T13" s="413">
        <v>130.80000000000001</v>
      </c>
      <c r="U13" s="413">
        <v>139.4</v>
      </c>
      <c r="V13" s="413">
        <v>148.19999999999999</v>
      </c>
      <c r="W13" s="413">
        <v>154.19999999999999</v>
      </c>
      <c r="X13" s="413">
        <v>160.30000000000001</v>
      </c>
      <c r="Y13" s="413">
        <v>166.5</v>
      </c>
      <c r="Z13" s="413">
        <v>172.9</v>
      </c>
      <c r="AA13" s="413">
        <v>179.3</v>
      </c>
      <c r="AB13" s="413">
        <v>186.6</v>
      </c>
      <c r="AC13" s="413">
        <v>194</v>
      </c>
      <c r="AD13" s="413">
        <v>201.5</v>
      </c>
      <c r="AE13" s="413">
        <v>209.2</v>
      </c>
      <c r="AF13" s="413">
        <v>214.80358796227776</v>
      </c>
    </row>
    <row r="14" spans="1:32" ht="11.1" customHeight="1">
      <c r="A14" s="424" t="s">
        <v>421</v>
      </c>
      <c r="B14" s="403" t="s">
        <v>552</v>
      </c>
      <c r="C14" s="413">
        <v>1.29441881</v>
      </c>
      <c r="D14" s="413">
        <v>2.42847065</v>
      </c>
      <c r="E14" s="413">
        <v>2.8322880699999997</v>
      </c>
      <c r="F14" s="413">
        <v>2.6788951000000001</v>
      </c>
      <c r="G14" s="413">
        <v>2.3294422499999996</v>
      </c>
      <c r="H14" s="413">
        <v>2.6862012999999996</v>
      </c>
      <c r="I14" s="413">
        <v>3.1648967099999998</v>
      </c>
      <c r="J14" s="413">
        <v>4.08123696</v>
      </c>
      <c r="K14" s="413">
        <v>42.000672710000003</v>
      </c>
      <c r="L14" s="413">
        <v>36.357129</v>
      </c>
      <c r="M14" s="413">
        <v>30.117084720901001</v>
      </c>
      <c r="N14" s="413">
        <v>67.274959303418001</v>
      </c>
      <c r="O14" s="413">
        <v>36.930966994640002</v>
      </c>
      <c r="P14" s="413">
        <v>15.325000630009999</v>
      </c>
      <c r="Q14" s="413">
        <v>15.573165996229999</v>
      </c>
      <c r="R14" s="413">
        <v>17.505089502999997</v>
      </c>
      <c r="S14" s="413">
        <v>20.329294662340001</v>
      </c>
      <c r="T14" s="413">
        <v>22.029861359719998</v>
      </c>
      <c r="U14" s="413">
        <v>21.934715956449999</v>
      </c>
      <c r="V14" s="413">
        <v>26.25588003571</v>
      </c>
      <c r="W14" s="413">
        <v>78.166673375929989</v>
      </c>
      <c r="X14" s="413">
        <v>65.312520762420007</v>
      </c>
      <c r="Y14" s="413">
        <v>26.226301106530002</v>
      </c>
      <c r="Z14" s="413">
        <v>27.21174837585</v>
      </c>
      <c r="AA14" s="413">
        <v>28.216140668200001</v>
      </c>
      <c r="AB14" s="413">
        <v>29.39790402709</v>
      </c>
      <c r="AC14" s="413">
        <v>30.52430666827</v>
      </c>
      <c r="AD14" s="413">
        <v>31.753104943380002</v>
      </c>
      <c r="AE14" s="413">
        <v>32.9724212387992</v>
      </c>
      <c r="AF14" s="413">
        <v>33.871338523536103</v>
      </c>
    </row>
    <row r="15" spans="1:32" ht="11.1" customHeight="1">
      <c r="A15" s="402" t="s">
        <v>292</v>
      </c>
      <c r="B15" s="402" t="s">
        <v>553</v>
      </c>
      <c r="C15" s="426">
        <v>5.9599070000000003</v>
      </c>
      <c r="D15" s="426">
        <v>6.8963704999999997</v>
      </c>
      <c r="E15" s="426">
        <v>7.8768589999999996</v>
      </c>
      <c r="F15" s="426">
        <v>9.2526700000000002</v>
      </c>
      <c r="G15" s="426">
        <v>10.725477</v>
      </c>
      <c r="H15" s="426">
        <v>12.368107999999999</v>
      </c>
      <c r="I15" s="426">
        <v>14.226846999999999</v>
      </c>
      <c r="J15" s="426">
        <v>16.489131</v>
      </c>
      <c r="K15" s="426">
        <v>20.262067999999999</v>
      </c>
      <c r="L15" s="426">
        <v>28.80977</v>
      </c>
      <c r="M15" s="426">
        <v>37.357472000000001</v>
      </c>
      <c r="N15" s="426">
        <v>45.905175999999997</v>
      </c>
      <c r="O15" s="426">
        <v>54.45288</v>
      </c>
      <c r="P15" s="426">
        <v>63.000584000000003</v>
      </c>
      <c r="Q15" s="426">
        <v>71.548287999999999</v>
      </c>
      <c r="R15" s="426">
        <v>80.095984000000001</v>
      </c>
      <c r="S15" s="426">
        <v>88.643687999999997</v>
      </c>
      <c r="T15" s="426">
        <v>94.651759999999996</v>
      </c>
      <c r="U15" s="426">
        <v>100.9</v>
      </c>
      <c r="V15" s="426">
        <v>107.3</v>
      </c>
      <c r="W15" s="426">
        <v>111.6</v>
      </c>
      <c r="X15" s="426">
        <v>116</v>
      </c>
      <c r="Y15" s="426">
        <v>120.5</v>
      </c>
      <c r="Z15" s="426">
        <v>125.1</v>
      </c>
      <c r="AA15" s="426">
        <v>129.80000000000001</v>
      </c>
      <c r="AB15" s="426">
        <v>135</v>
      </c>
      <c r="AC15" s="426">
        <v>140.4</v>
      </c>
      <c r="AD15" s="426">
        <v>145.80000000000001</v>
      </c>
      <c r="AE15" s="426">
        <v>151.4</v>
      </c>
      <c r="AF15" s="426">
        <v>155.45536910845507</v>
      </c>
    </row>
    <row r="16" spans="1:32" ht="11.1" customHeight="1">
      <c r="A16" s="424" t="s">
        <v>424</v>
      </c>
      <c r="B16" s="403" t="s">
        <v>554</v>
      </c>
      <c r="C16" s="413">
        <v>5.9599070000000003</v>
      </c>
      <c r="D16" s="413">
        <v>6.8963704999999997</v>
      </c>
      <c r="E16" s="413">
        <v>7.8768589999999996</v>
      </c>
      <c r="F16" s="413">
        <v>9.2526700000000002</v>
      </c>
      <c r="G16" s="413">
        <v>10.725477</v>
      </c>
      <c r="H16" s="413">
        <v>12.368107999999999</v>
      </c>
      <c r="I16" s="413">
        <v>14.226846999999999</v>
      </c>
      <c r="J16" s="413">
        <v>16.489131</v>
      </c>
      <c r="K16" s="413">
        <v>20.262067999999999</v>
      </c>
      <c r="L16" s="413">
        <v>28.80977</v>
      </c>
      <c r="M16" s="413">
        <v>37.357472000000001</v>
      </c>
      <c r="N16" s="413">
        <v>45.905175999999997</v>
      </c>
      <c r="O16" s="413">
        <v>54.45288</v>
      </c>
      <c r="P16" s="413">
        <v>63.000584000000003</v>
      </c>
      <c r="Q16" s="413">
        <v>71.548287999999999</v>
      </c>
      <c r="R16" s="413">
        <v>80.095984000000001</v>
      </c>
      <c r="S16" s="413">
        <v>88.643687999999997</v>
      </c>
      <c r="T16" s="413">
        <v>94.651759999999996</v>
      </c>
      <c r="U16" s="413">
        <v>100.9</v>
      </c>
      <c r="V16" s="413">
        <v>107.3</v>
      </c>
      <c r="W16" s="413">
        <v>111.6</v>
      </c>
      <c r="X16" s="413">
        <v>116</v>
      </c>
      <c r="Y16" s="413">
        <v>120.5</v>
      </c>
      <c r="Z16" s="413">
        <v>125.1</v>
      </c>
      <c r="AA16" s="413">
        <v>129.80000000000001</v>
      </c>
      <c r="AB16" s="413">
        <v>135</v>
      </c>
      <c r="AC16" s="413">
        <v>140.4</v>
      </c>
      <c r="AD16" s="413">
        <v>145.80000000000001</v>
      </c>
      <c r="AE16" s="413">
        <v>151.4</v>
      </c>
      <c r="AF16" s="413">
        <v>155.45536910845507</v>
      </c>
    </row>
    <row r="17" spans="1:32" ht="11.1" customHeight="1">
      <c r="A17" s="424" t="s">
        <v>426</v>
      </c>
      <c r="B17" s="403" t="s">
        <v>555</v>
      </c>
      <c r="C17" s="413">
        <v>0</v>
      </c>
      <c r="D17" s="413">
        <v>0</v>
      </c>
      <c r="E17" s="413">
        <v>0</v>
      </c>
      <c r="F17" s="413">
        <v>0</v>
      </c>
      <c r="G17" s="413">
        <v>0</v>
      </c>
      <c r="H17" s="413">
        <v>0</v>
      </c>
      <c r="I17" s="413">
        <v>0</v>
      </c>
      <c r="J17" s="413">
        <v>0</v>
      </c>
      <c r="K17" s="413">
        <v>0</v>
      </c>
      <c r="L17" s="413">
        <v>0</v>
      </c>
      <c r="M17" s="413">
        <v>0</v>
      </c>
      <c r="N17" s="413">
        <v>0</v>
      </c>
      <c r="O17" s="413">
        <v>0</v>
      </c>
      <c r="P17" s="413">
        <v>0</v>
      </c>
      <c r="Q17" s="413">
        <v>0</v>
      </c>
      <c r="R17" s="413">
        <v>0</v>
      </c>
      <c r="S17" s="413">
        <v>0</v>
      </c>
      <c r="T17" s="413">
        <v>0</v>
      </c>
      <c r="U17" s="413">
        <v>0</v>
      </c>
      <c r="V17" s="413">
        <v>0</v>
      </c>
      <c r="W17" s="413">
        <v>0</v>
      </c>
      <c r="X17" s="413">
        <v>0</v>
      </c>
      <c r="Y17" s="413">
        <v>0</v>
      </c>
      <c r="Z17" s="413">
        <v>0</v>
      </c>
      <c r="AA17" s="413">
        <v>0</v>
      </c>
      <c r="AB17" s="413">
        <v>0</v>
      </c>
      <c r="AC17" s="413">
        <v>0</v>
      </c>
      <c r="AD17" s="413">
        <v>0</v>
      </c>
      <c r="AE17" s="413">
        <v>0</v>
      </c>
      <c r="AF17" s="413">
        <v>0</v>
      </c>
    </row>
    <row r="18" spans="1:32" ht="11.1" customHeight="1">
      <c r="A18" s="424" t="s">
        <v>428</v>
      </c>
      <c r="B18" s="403" t="s">
        <v>556</v>
      </c>
      <c r="C18" s="413">
        <v>0</v>
      </c>
      <c r="D18" s="413">
        <v>0</v>
      </c>
      <c r="E18" s="413">
        <v>0</v>
      </c>
      <c r="F18" s="413">
        <v>0</v>
      </c>
      <c r="G18" s="413">
        <v>0</v>
      </c>
      <c r="H18" s="413">
        <v>0</v>
      </c>
      <c r="I18" s="413">
        <v>0</v>
      </c>
      <c r="J18" s="413">
        <v>0</v>
      </c>
      <c r="K18" s="413">
        <v>0</v>
      </c>
      <c r="L18" s="413">
        <v>0</v>
      </c>
      <c r="M18" s="413">
        <v>0</v>
      </c>
      <c r="N18" s="413">
        <v>0</v>
      </c>
      <c r="O18" s="413">
        <v>0</v>
      </c>
      <c r="P18" s="413">
        <v>0</v>
      </c>
      <c r="Q18" s="413">
        <v>0</v>
      </c>
      <c r="R18" s="413">
        <v>0</v>
      </c>
      <c r="S18" s="413">
        <v>0</v>
      </c>
      <c r="T18" s="413">
        <v>0</v>
      </c>
      <c r="U18" s="413">
        <v>0</v>
      </c>
      <c r="V18" s="413">
        <v>0</v>
      </c>
      <c r="W18" s="413">
        <v>0</v>
      </c>
      <c r="X18" s="413">
        <v>0</v>
      </c>
      <c r="Y18" s="413">
        <v>0</v>
      </c>
      <c r="Z18" s="413">
        <v>0</v>
      </c>
      <c r="AA18" s="413">
        <v>0</v>
      </c>
      <c r="AB18" s="413">
        <v>0</v>
      </c>
      <c r="AC18" s="413">
        <v>0</v>
      </c>
      <c r="AD18" s="413">
        <v>0</v>
      </c>
      <c r="AE18" s="413">
        <v>0</v>
      </c>
      <c r="AF18" s="413">
        <v>0</v>
      </c>
    </row>
    <row r="19" spans="1:32" ht="11.1" customHeight="1">
      <c r="A19" s="424" t="s">
        <v>557</v>
      </c>
      <c r="B19" s="403" t="s">
        <v>558</v>
      </c>
      <c r="C19" s="413">
        <v>0</v>
      </c>
      <c r="D19" s="413">
        <v>0</v>
      </c>
      <c r="E19" s="413">
        <v>0</v>
      </c>
      <c r="F19" s="413">
        <v>0</v>
      </c>
      <c r="G19" s="413">
        <v>0</v>
      </c>
      <c r="H19" s="413">
        <v>0</v>
      </c>
      <c r="I19" s="413">
        <v>0</v>
      </c>
      <c r="J19" s="413">
        <v>0</v>
      </c>
      <c r="K19" s="413">
        <v>0</v>
      </c>
      <c r="L19" s="413">
        <v>0</v>
      </c>
      <c r="M19" s="413">
        <v>0</v>
      </c>
      <c r="N19" s="413">
        <v>0</v>
      </c>
      <c r="O19" s="413">
        <v>0</v>
      </c>
      <c r="P19" s="413">
        <v>0</v>
      </c>
      <c r="Q19" s="413">
        <v>0</v>
      </c>
      <c r="R19" s="413">
        <v>0</v>
      </c>
      <c r="S19" s="413">
        <v>0</v>
      </c>
      <c r="T19" s="413">
        <v>0</v>
      </c>
      <c r="U19" s="413">
        <v>0</v>
      </c>
      <c r="V19" s="413">
        <v>0</v>
      </c>
      <c r="W19" s="413">
        <v>0</v>
      </c>
      <c r="X19" s="413">
        <v>0</v>
      </c>
      <c r="Y19" s="413">
        <v>0</v>
      </c>
      <c r="Z19" s="413">
        <v>0</v>
      </c>
      <c r="AA19" s="413">
        <v>0</v>
      </c>
      <c r="AB19" s="413">
        <v>0</v>
      </c>
      <c r="AC19" s="413">
        <v>0</v>
      </c>
      <c r="AD19" s="413">
        <v>0</v>
      </c>
      <c r="AE19" s="413">
        <v>0</v>
      </c>
      <c r="AF19" s="413">
        <v>0</v>
      </c>
    </row>
    <row r="20" spans="1:32" ht="11.1" customHeight="1">
      <c r="A20" s="402" t="s">
        <v>293</v>
      </c>
      <c r="B20" s="402" t="s">
        <v>559</v>
      </c>
      <c r="C20" s="426">
        <v>552.78013804254203</v>
      </c>
      <c r="D20" s="426">
        <v>653.64246490081291</v>
      </c>
      <c r="E20" s="426">
        <v>696.66919991022996</v>
      </c>
      <c r="F20" s="426">
        <v>790.33164366582014</v>
      </c>
      <c r="G20" s="426">
        <v>948.9949652355898</v>
      </c>
      <c r="H20" s="426">
        <v>1100.6904423974897</v>
      </c>
      <c r="I20" s="426">
        <v>1296.9857182580599</v>
      </c>
      <c r="J20" s="426">
        <v>1469.5232536761159</v>
      </c>
      <c r="K20" s="426">
        <v>1650.6193937094699</v>
      </c>
      <c r="L20" s="426">
        <v>1843.5133299548897</v>
      </c>
      <c r="M20" s="426">
        <v>2019.7815018829128</v>
      </c>
      <c r="N20" s="426">
        <v>2439.2501690093163</v>
      </c>
      <c r="O20" s="426">
        <v>3010.4864039582171</v>
      </c>
      <c r="P20" s="426">
        <v>3379.7606281225653</v>
      </c>
      <c r="Q20" s="426">
        <v>4082.5009131483907</v>
      </c>
      <c r="R20" s="426">
        <v>5430.0788928849524</v>
      </c>
      <c r="S20" s="426">
        <v>8158.650731482634</v>
      </c>
      <c r="T20" s="426">
        <v>9108.7601240708536</v>
      </c>
      <c r="U20" s="426">
        <v>10402.803543217016</v>
      </c>
      <c r="V20" s="426">
        <v>12311.544184873295</v>
      </c>
      <c r="W20" s="426">
        <v>15095.041121084903</v>
      </c>
      <c r="X20" s="426">
        <v>16881.183189616138</v>
      </c>
      <c r="Y20" s="426">
        <v>19693.833724676762</v>
      </c>
      <c r="Z20" s="426">
        <v>21091.649367106558</v>
      </c>
      <c r="AA20" s="426">
        <v>21897.245501433474</v>
      </c>
      <c r="AB20" s="426">
        <v>23880.681307297844</v>
      </c>
      <c r="AC20" s="426">
        <v>26368.072660599228</v>
      </c>
      <c r="AD20" s="426">
        <v>27626.073952437077</v>
      </c>
      <c r="AE20" s="426">
        <v>30298.096457997191</v>
      </c>
      <c r="AF20" s="426">
        <v>32719.565015886572</v>
      </c>
    </row>
    <row r="21" spans="1:32" ht="11.1" customHeight="1">
      <c r="A21" s="424" t="s">
        <v>431</v>
      </c>
      <c r="B21" s="403" t="s">
        <v>560</v>
      </c>
      <c r="C21" s="413">
        <v>494.05671561253001</v>
      </c>
      <c r="D21" s="413">
        <v>586.64030099211993</v>
      </c>
      <c r="E21" s="413">
        <v>618.17842918993995</v>
      </c>
      <c r="F21" s="413">
        <v>700.82058471153005</v>
      </c>
      <c r="G21" s="413">
        <v>840.88576378172979</v>
      </c>
      <c r="H21" s="413">
        <v>972.85325577745971</v>
      </c>
      <c r="I21" s="413">
        <v>1148.0207535516599</v>
      </c>
      <c r="J21" s="413">
        <v>1288.6532609743458</v>
      </c>
      <c r="K21" s="413">
        <v>1426.0510500231701</v>
      </c>
      <c r="L21" s="413">
        <v>1576.8537509547498</v>
      </c>
      <c r="M21" s="413">
        <v>1698.4949180789026</v>
      </c>
      <c r="N21" s="413">
        <v>2059.7821940452864</v>
      </c>
      <c r="O21" s="413">
        <v>2496.3149889427573</v>
      </c>
      <c r="P21" s="413">
        <v>2780.5165860093648</v>
      </c>
      <c r="Q21" s="413">
        <v>3340.072129026491</v>
      </c>
      <c r="R21" s="413">
        <v>4481.6928258924527</v>
      </c>
      <c r="S21" s="413">
        <v>7075.2657030674336</v>
      </c>
      <c r="T21" s="413">
        <v>7839.1495611545142</v>
      </c>
      <c r="U21" s="413">
        <v>8890.8640461902469</v>
      </c>
      <c r="V21" s="413">
        <v>10573.812416501476</v>
      </c>
      <c r="W21" s="413">
        <v>13173.129635735404</v>
      </c>
      <c r="X21" s="413">
        <v>14655.662174133289</v>
      </c>
      <c r="Y21" s="413">
        <v>17130.830264871362</v>
      </c>
      <c r="Z21" s="413">
        <v>18057.45683085316</v>
      </c>
      <c r="AA21" s="413">
        <v>18578.643597750764</v>
      </c>
      <c r="AB21" s="413">
        <v>20058.203204288642</v>
      </c>
      <c r="AC21" s="413">
        <v>22159.625866699327</v>
      </c>
      <c r="AD21" s="413">
        <v>22950.725728838075</v>
      </c>
      <c r="AE21" s="413">
        <v>25103.205242963788</v>
      </c>
      <c r="AF21" s="413">
        <v>27085.860454669557</v>
      </c>
    </row>
    <row r="22" spans="1:32" ht="11.1" customHeight="1">
      <c r="A22" s="424" t="s">
        <v>433</v>
      </c>
      <c r="B22" s="403" t="s">
        <v>561</v>
      </c>
      <c r="C22" s="413">
        <v>0</v>
      </c>
      <c r="D22" s="413">
        <v>0</v>
      </c>
      <c r="E22" s="413">
        <v>0</v>
      </c>
      <c r="F22" s="413">
        <v>0</v>
      </c>
      <c r="G22" s="413">
        <v>0</v>
      </c>
      <c r="H22" s="413">
        <v>0</v>
      </c>
      <c r="I22" s="413">
        <v>0</v>
      </c>
      <c r="J22" s="413">
        <v>0</v>
      </c>
      <c r="K22" s="413">
        <v>0</v>
      </c>
      <c r="L22" s="413">
        <v>0</v>
      </c>
      <c r="M22" s="413">
        <v>0</v>
      </c>
      <c r="N22" s="413">
        <v>0</v>
      </c>
      <c r="O22" s="413">
        <v>0</v>
      </c>
      <c r="P22" s="413">
        <v>0</v>
      </c>
      <c r="Q22" s="413">
        <v>0</v>
      </c>
      <c r="R22" s="413">
        <v>0</v>
      </c>
      <c r="S22" s="413">
        <v>0</v>
      </c>
      <c r="T22" s="413">
        <v>0</v>
      </c>
      <c r="U22" s="413">
        <v>0</v>
      </c>
      <c r="V22" s="413">
        <v>0</v>
      </c>
      <c r="W22" s="413">
        <v>0</v>
      </c>
      <c r="X22" s="413">
        <v>0</v>
      </c>
      <c r="Y22" s="413">
        <v>0</v>
      </c>
      <c r="Z22" s="413">
        <v>0</v>
      </c>
      <c r="AA22" s="413">
        <v>0</v>
      </c>
      <c r="AB22" s="413">
        <v>0</v>
      </c>
      <c r="AC22" s="413">
        <v>0</v>
      </c>
      <c r="AD22" s="413">
        <v>0</v>
      </c>
      <c r="AE22" s="413">
        <v>0</v>
      </c>
      <c r="AF22" s="413">
        <v>0</v>
      </c>
    </row>
    <row r="23" spans="1:32" ht="11.1" customHeight="1">
      <c r="A23" s="424" t="s">
        <v>435</v>
      </c>
      <c r="B23" s="403" t="s">
        <v>562</v>
      </c>
      <c r="C23" s="413">
        <v>58.723422430011972</v>
      </c>
      <c r="D23" s="413">
        <v>67.002163908693007</v>
      </c>
      <c r="E23" s="413">
        <v>78.490770720290001</v>
      </c>
      <c r="F23" s="413">
        <v>89.511058954290036</v>
      </c>
      <c r="G23" s="413">
        <v>108.10920145386002</v>
      </c>
      <c r="H23" s="413">
        <v>127.83718662003002</v>
      </c>
      <c r="I23" s="413">
        <v>148.96496470639994</v>
      </c>
      <c r="J23" s="413">
        <v>180.86999270177</v>
      </c>
      <c r="K23" s="413">
        <v>224.56834368629995</v>
      </c>
      <c r="L23" s="413">
        <v>266.65957900014001</v>
      </c>
      <c r="M23" s="413">
        <v>321.28658380401009</v>
      </c>
      <c r="N23" s="413">
        <v>379.46797496402996</v>
      </c>
      <c r="O23" s="413">
        <v>514.17141501545984</v>
      </c>
      <c r="P23" s="413">
        <v>599.24404211320063</v>
      </c>
      <c r="Q23" s="413">
        <v>742.42878412189975</v>
      </c>
      <c r="R23" s="413">
        <v>948.38606699249988</v>
      </c>
      <c r="S23" s="413">
        <v>1083.3850284151999</v>
      </c>
      <c r="T23" s="413">
        <v>1269.6105629163399</v>
      </c>
      <c r="U23" s="413">
        <v>1511.9394970267701</v>
      </c>
      <c r="V23" s="413">
        <v>1737.7317683718193</v>
      </c>
      <c r="W23" s="413">
        <v>1921.9114853494998</v>
      </c>
      <c r="X23" s="413">
        <v>2225.5210154828487</v>
      </c>
      <c r="Y23" s="413">
        <v>2563.0034598053994</v>
      </c>
      <c r="Z23" s="413">
        <v>3034.1925362533993</v>
      </c>
      <c r="AA23" s="413">
        <v>3318.6019036827101</v>
      </c>
      <c r="AB23" s="413">
        <v>3822.4781030092013</v>
      </c>
      <c r="AC23" s="413">
        <v>4208.4467938999014</v>
      </c>
      <c r="AD23" s="413">
        <v>4675.3482235990014</v>
      </c>
      <c r="AE23" s="413">
        <v>5194.8912150334045</v>
      </c>
      <c r="AF23" s="413">
        <v>5633.7045612170159</v>
      </c>
    </row>
    <row r="24" spans="1:32" ht="11.1" customHeight="1">
      <c r="A24" s="402" t="s">
        <v>307</v>
      </c>
      <c r="B24" s="402" t="s">
        <v>563</v>
      </c>
      <c r="C24" s="426">
        <v>2527.4405742667532</v>
      </c>
      <c r="D24" s="426">
        <v>3054.6829542207815</v>
      </c>
      <c r="E24" s="426">
        <v>3473.0705725753351</v>
      </c>
      <c r="F24" s="426">
        <v>4438.7930822912258</v>
      </c>
      <c r="G24" s="426">
        <v>4882.5057940814904</v>
      </c>
      <c r="H24" s="426">
        <v>5694.1452613825095</v>
      </c>
      <c r="I24" s="426">
        <v>6535.9235462516754</v>
      </c>
      <c r="J24" s="426">
        <v>7648.1171675396581</v>
      </c>
      <c r="K24" s="426">
        <v>9212.5684322902543</v>
      </c>
      <c r="L24" s="426">
        <v>9880.4063916814757</v>
      </c>
      <c r="M24" s="426">
        <v>11570.959497890261</v>
      </c>
      <c r="N24" s="426">
        <v>13338.100861602456</v>
      </c>
      <c r="O24" s="426">
        <v>15912.542573202378</v>
      </c>
      <c r="P24" s="426">
        <v>17729.489442542243</v>
      </c>
      <c r="Q24" s="426">
        <v>20784.548623912422</v>
      </c>
      <c r="R24" s="426">
        <v>21731.603332427752</v>
      </c>
      <c r="S24" s="426">
        <v>29136.801245987372</v>
      </c>
      <c r="T24" s="426">
        <v>29816.062143683888</v>
      </c>
      <c r="U24" s="426">
        <v>34447.032088627966</v>
      </c>
      <c r="V24" s="426">
        <v>38497.588063777504</v>
      </c>
      <c r="W24" s="426">
        <v>45383.772017553601</v>
      </c>
      <c r="X24" s="426">
        <v>51135.498680342062</v>
      </c>
      <c r="Y24" s="426">
        <v>60088.481754155553</v>
      </c>
      <c r="Z24" s="426">
        <v>66222.081887785302</v>
      </c>
      <c r="AA24" s="426">
        <v>70328.364309357057</v>
      </c>
      <c r="AB24" s="426">
        <v>73717.060506211812</v>
      </c>
      <c r="AC24" s="426">
        <v>81252.85252108681</v>
      </c>
      <c r="AD24" s="426">
        <v>88152.488005009523</v>
      </c>
      <c r="AE24" s="426">
        <v>102720.88321082757</v>
      </c>
      <c r="AF24" s="426">
        <v>118553.87629262898</v>
      </c>
    </row>
    <row r="25" spans="1:32" ht="11.1" customHeight="1">
      <c r="A25" s="424" t="s">
        <v>294</v>
      </c>
      <c r="B25" s="403" t="s">
        <v>564</v>
      </c>
      <c r="C25" s="413">
        <v>2079.1766128863092</v>
      </c>
      <c r="D25" s="413">
        <v>2505.5483502287557</v>
      </c>
      <c r="E25" s="413">
        <v>2886.958870116267</v>
      </c>
      <c r="F25" s="413">
        <v>3755.1610474132431</v>
      </c>
      <c r="G25" s="413">
        <v>4087.0871405261823</v>
      </c>
      <c r="H25" s="413">
        <v>4799.1689273477423</v>
      </c>
      <c r="I25" s="413">
        <v>5481.3065858703358</v>
      </c>
      <c r="J25" s="413">
        <v>6375.8097477331294</v>
      </c>
      <c r="K25" s="413">
        <v>7486.2402848926931</v>
      </c>
      <c r="L25" s="413">
        <v>7951.3462913897956</v>
      </c>
      <c r="M25" s="413">
        <v>9374.8649026911971</v>
      </c>
      <c r="N25" s="413">
        <v>10873.077646598766</v>
      </c>
      <c r="O25" s="413">
        <v>12847.105032427797</v>
      </c>
      <c r="P25" s="413">
        <v>13975.79458330904</v>
      </c>
      <c r="Q25" s="413">
        <v>16182.622121178929</v>
      </c>
      <c r="R25" s="413">
        <v>17733.455071566616</v>
      </c>
      <c r="S25" s="413">
        <v>24802.649300797351</v>
      </c>
      <c r="T25" s="413">
        <v>25323.411913213891</v>
      </c>
      <c r="U25" s="413">
        <v>29013.084792302467</v>
      </c>
      <c r="V25" s="413">
        <v>32549.663908806586</v>
      </c>
      <c r="W25" s="413">
        <v>38549.346988728248</v>
      </c>
      <c r="X25" s="413">
        <v>42698.904463141065</v>
      </c>
      <c r="Y25" s="413">
        <v>49565.023245836805</v>
      </c>
      <c r="Z25" s="413">
        <v>54346.690906491101</v>
      </c>
      <c r="AA25" s="413">
        <v>57584.830446121996</v>
      </c>
      <c r="AB25" s="413">
        <v>60266.615615867013</v>
      </c>
      <c r="AC25" s="413">
        <v>65716.498170760562</v>
      </c>
      <c r="AD25" s="413">
        <v>66577.648213774475</v>
      </c>
      <c r="AE25" s="413">
        <v>73507.433284723884</v>
      </c>
      <c r="AF25" s="413">
        <v>87572.600472112637</v>
      </c>
    </row>
    <row r="26" spans="1:32" ht="11.1" customHeight="1">
      <c r="A26" s="424" t="s">
        <v>295</v>
      </c>
      <c r="B26" s="403" t="s">
        <v>565</v>
      </c>
      <c r="C26" s="413">
        <v>448.26396138044396</v>
      </c>
      <c r="D26" s="413">
        <v>549.13460399202586</v>
      </c>
      <c r="E26" s="413">
        <v>586.11170245906794</v>
      </c>
      <c r="F26" s="413">
        <v>683.63203487798319</v>
      </c>
      <c r="G26" s="413">
        <v>795.4186535553082</v>
      </c>
      <c r="H26" s="413">
        <v>894.97633403476755</v>
      </c>
      <c r="I26" s="413">
        <v>1054.6169603813398</v>
      </c>
      <c r="J26" s="413">
        <v>1272.3074198065287</v>
      </c>
      <c r="K26" s="413">
        <v>1726.3281473975615</v>
      </c>
      <c r="L26" s="413">
        <v>1929.0601002916801</v>
      </c>
      <c r="M26" s="413">
        <v>2196.0945951990643</v>
      </c>
      <c r="N26" s="413">
        <v>2465.0232150036904</v>
      </c>
      <c r="O26" s="413">
        <v>3065.4375407745811</v>
      </c>
      <c r="P26" s="413">
        <v>3753.6948592332024</v>
      </c>
      <c r="Q26" s="413">
        <v>4601.9265027334941</v>
      </c>
      <c r="R26" s="413">
        <v>3998.1482608611377</v>
      </c>
      <c r="S26" s="413">
        <v>4334.1519451900203</v>
      </c>
      <c r="T26" s="413">
        <v>4492.650230469998</v>
      </c>
      <c r="U26" s="413">
        <v>5433.9472963255012</v>
      </c>
      <c r="V26" s="413">
        <v>5947.9241549709204</v>
      </c>
      <c r="W26" s="413">
        <v>6834.4250288253534</v>
      </c>
      <c r="X26" s="413">
        <v>8436.5942172009945</v>
      </c>
      <c r="Y26" s="413">
        <v>10523.458508318747</v>
      </c>
      <c r="Z26" s="413">
        <v>11875.390981294198</v>
      </c>
      <c r="AA26" s="413">
        <v>12743.533863235059</v>
      </c>
      <c r="AB26" s="413">
        <v>13450.444890344801</v>
      </c>
      <c r="AC26" s="413">
        <v>15536.354350326248</v>
      </c>
      <c r="AD26" s="413">
        <v>21574.839791235048</v>
      </c>
      <c r="AE26" s="413">
        <v>29213.44992610368</v>
      </c>
      <c r="AF26" s="413">
        <v>30981.275820516341</v>
      </c>
    </row>
    <row r="27" spans="1:32" ht="11.1" customHeight="1">
      <c r="A27" s="402" t="s">
        <v>296</v>
      </c>
      <c r="B27" s="402" t="s">
        <v>103</v>
      </c>
      <c r="C27" s="426">
        <v>1002.6283452272822</v>
      </c>
      <c r="D27" s="426">
        <v>1205.3922435056415</v>
      </c>
      <c r="E27" s="426">
        <v>1335.3031533930198</v>
      </c>
      <c r="F27" s="426">
        <v>1506.2248080596401</v>
      </c>
      <c r="G27" s="426">
        <v>1325.9802799109038</v>
      </c>
      <c r="H27" s="426">
        <v>1548.2278534328211</v>
      </c>
      <c r="I27" s="426">
        <v>1707.0218950435249</v>
      </c>
      <c r="J27" s="426">
        <v>1670.2817597250635</v>
      </c>
      <c r="K27" s="426">
        <v>2048.3476501872169</v>
      </c>
      <c r="L27" s="426">
        <v>2432.7814692781212</v>
      </c>
      <c r="M27" s="426">
        <v>2619.060616390921</v>
      </c>
      <c r="N27" s="426">
        <v>2990.3605631405799</v>
      </c>
      <c r="O27" s="426">
        <v>3342.0180322785291</v>
      </c>
      <c r="P27" s="426">
        <v>3970.9022875803962</v>
      </c>
      <c r="Q27" s="426">
        <v>5368.4807644434968</v>
      </c>
      <c r="R27" s="426">
        <v>5614.4940356424786</v>
      </c>
      <c r="S27" s="426">
        <v>6793.9446877345172</v>
      </c>
      <c r="T27" s="426">
        <v>7975.0469636751668</v>
      </c>
      <c r="U27" s="426">
        <v>9177.7315349246892</v>
      </c>
      <c r="V27" s="426">
        <v>10195.356179023163</v>
      </c>
      <c r="W27" s="426">
        <v>10288.81396638053</v>
      </c>
      <c r="X27" s="426">
        <v>11544.848865439701</v>
      </c>
      <c r="Y27" s="426">
        <v>12552.190364785469</v>
      </c>
      <c r="Z27" s="426">
        <v>14033.078104271364</v>
      </c>
      <c r="AA27" s="426">
        <v>15938.790261870723</v>
      </c>
      <c r="AB27" s="426">
        <v>16691.762404061406</v>
      </c>
      <c r="AC27" s="426">
        <v>17803.635272834716</v>
      </c>
      <c r="AD27" s="426">
        <v>18254.110077248304</v>
      </c>
      <c r="AE27" s="426">
        <v>20355.230624351952</v>
      </c>
      <c r="AF27" s="426">
        <v>23490.521177763872</v>
      </c>
    </row>
    <row r="28" spans="1:32" ht="11.1" customHeight="1">
      <c r="A28" s="424" t="s">
        <v>439</v>
      </c>
      <c r="B28" s="403" t="s">
        <v>566</v>
      </c>
      <c r="C28" s="413">
        <v>615.35936764863334</v>
      </c>
      <c r="D28" s="413">
        <v>747.75715541877253</v>
      </c>
      <c r="E28" s="413">
        <v>850.3947070652132</v>
      </c>
      <c r="F28" s="413">
        <v>945.3348217974351</v>
      </c>
      <c r="G28" s="413">
        <v>937.16119779264841</v>
      </c>
      <c r="H28" s="413">
        <v>1100.0709517087537</v>
      </c>
      <c r="I28" s="413">
        <v>1136.5734752564699</v>
      </c>
      <c r="J28" s="413">
        <v>1198.6030571415035</v>
      </c>
      <c r="K28" s="413">
        <v>1471.6140723516448</v>
      </c>
      <c r="L28" s="413">
        <v>1736.4009856345369</v>
      </c>
      <c r="M28" s="413">
        <v>1813.440243734924</v>
      </c>
      <c r="N28" s="413">
        <v>2004.2396666817212</v>
      </c>
      <c r="O28" s="413">
        <v>2293.0246395991589</v>
      </c>
      <c r="P28" s="413">
        <v>2773.4278856212377</v>
      </c>
      <c r="Q28" s="413">
        <v>3415.3491119254295</v>
      </c>
      <c r="R28" s="413">
        <v>3556.789630066527</v>
      </c>
      <c r="S28" s="413">
        <v>4334.5764177771343</v>
      </c>
      <c r="T28" s="413">
        <v>5180.1789084745333</v>
      </c>
      <c r="U28" s="413">
        <v>5676.2898078993339</v>
      </c>
      <c r="V28" s="413">
        <v>6665.778141447322</v>
      </c>
      <c r="W28" s="413">
        <v>6430.8391302096725</v>
      </c>
      <c r="X28" s="413">
        <v>7166.2404629552948</v>
      </c>
      <c r="Y28" s="413">
        <v>7827.1689303798148</v>
      </c>
      <c r="Z28" s="413">
        <v>8814.6862780322062</v>
      </c>
      <c r="AA28" s="413">
        <v>10049.58831285986</v>
      </c>
      <c r="AB28" s="413">
        <v>10227.563419467688</v>
      </c>
      <c r="AC28" s="413">
        <v>10978.606824263617</v>
      </c>
      <c r="AD28" s="413">
        <v>11091.4167638367</v>
      </c>
      <c r="AE28" s="413">
        <v>12202.431465838752</v>
      </c>
      <c r="AF28" s="413">
        <v>14053.130486614969</v>
      </c>
    </row>
    <row r="29" spans="1:32" ht="11.1" customHeight="1">
      <c r="A29" s="424" t="s">
        <v>441</v>
      </c>
      <c r="B29" s="403" t="s">
        <v>4</v>
      </c>
      <c r="C29" s="413">
        <v>0.96754910900000002</v>
      </c>
      <c r="D29" s="413">
        <v>1.28249871</v>
      </c>
      <c r="E29" s="413">
        <v>1.2557026600000001</v>
      </c>
      <c r="F29" s="413">
        <v>1.2936455899999999</v>
      </c>
      <c r="G29" s="413">
        <v>1.88430002</v>
      </c>
      <c r="H29" s="413">
        <v>2.2133193600000003</v>
      </c>
      <c r="I29" s="413">
        <v>2.3531215599999999</v>
      </c>
      <c r="J29" s="413">
        <v>3.2670505300000001</v>
      </c>
      <c r="K29" s="413">
        <v>4.2022914600000005</v>
      </c>
      <c r="L29" s="413">
        <v>4.37641028</v>
      </c>
      <c r="M29" s="413">
        <v>106.28989655999999</v>
      </c>
      <c r="N29" s="413">
        <v>170.04530717200001</v>
      </c>
      <c r="O29" s="413">
        <v>152.80222058940004</v>
      </c>
      <c r="P29" s="413">
        <v>155.31773031799997</v>
      </c>
      <c r="Q29" s="413">
        <v>297.99017040500001</v>
      </c>
      <c r="R29" s="413">
        <v>213.39221279859993</v>
      </c>
      <c r="S29" s="413">
        <v>225.77454400489998</v>
      </c>
      <c r="T29" s="413">
        <v>133.47448530059998</v>
      </c>
      <c r="U29" s="413">
        <v>837.94307164999998</v>
      </c>
      <c r="V29" s="413">
        <v>206.95078403440004</v>
      </c>
      <c r="W29" s="413">
        <v>801.41018252260017</v>
      </c>
      <c r="X29" s="413">
        <v>577.46920683539997</v>
      </c>
      <c r="Y29" s="413">
        <v>547.29395678389994</v>
      </c>
      <c r="Z29" s="413">
        <v>606.31749747299989</v>
      </c>
      <c r="AA29" s="413">
        <v>754.40197556099997</v>
      </c>
      <c r="AB29" s="413">
        <v>642.17598799599989</v>
      </c>
      <c r="AC29" s="413">
        <v>1130.773048584</v>
      </c>
      <c r="AD29" s="413">
        <v>1014.6947446400001</v>
      </c>
      <c r="AE29" s="413">
        <v>997.49602799145623</v>
      </c>
      <c r="AF29" s="413">
        <v>1141.3191529329381</v>
      </c>
    </row>
    <row r="30" spans="1:32" ht="11.1" customHeight="1">
      <c r="A30" s="424" t="s">
        <v>443</v>
      </c>
      <c r="B30" s="403" t="s">
        <v>5</v>
      </c>
      <c r="C30" s="413">
        <v>94.055577406899999</v>
      </c>
      <c r="D30" s="413">
        <v>118.565212757</v>
      </c>
      <c r="E30" s="413">
        <v>119.58752671453333</v>
      </c>
      <c r="F30" s="413">
        <v>151.63132736796663</v>
      </c>
      <c r="G30" s="413">
        <v>34.314321654166669</v>
      </c>
      <c r="H30" s="413">
        <v>44.554691581299998</v>
      </c>
      <c r="I30" s="413">
        <v>88.024873026300014</v>
      </c>
      <c r="J30" s="413">
        <v>48.199035745510002</v>
      </c>
      <c r="K30" s="413">
        <v>62.074212776262669</v>
      </c>
      <c r="L30" s="413">
        <v>97.633702264500002</v>
      </c>
      <c r="M30" s="413">
        <v>112.61437277909333</v>
      </c>
      <c r="N30" s="413">
        <v>103.23326968496234</v>
      </c>
      <c r="O30" s="413">
        <v>100.599768908961</v>
      </c>
      <c r="P30" s="413">
        <v>134.32333703585132</v>
      </c>
      <c r="Q30" s="413">
        <v>168.81170895068334</v>
      </c>
      <c r="R30" s="413">
        <v>112.79363248635001</v>
      </c>
      <c r="S30" s="413">
        <v>154.49712213589663</v>
      </c>
      <c r="T30" s="413">
        <v>107.05517742006766</v>
      </c>
      <c r="U30" s="413">
        <v>153.95117750454034</v>
      </c>
      <c r="V30" s="413">
        <v>125.13801490168365</v>
      </c>
      <c r="W30" s="413">
        <v>128.25559587483335</v>
      </c>
      <c r="X30" s="413">
        <v>198.09926395479965</v>
      </c>
      <c r="Y30" s="413">
        <v>230.80881752605063</v>
      </c>
      <c r="Z30" s="413">
        <v>262.04685095327267</v>
      </c>
      <c r="AA30" s="413">
        <v>267.56968564817669</v>
      </c>
      <c r="AB30" s="413">
        <v>332.12060185926896</v>
      </c>
      <c r="AC30" s="413">
        <v>516.21787447326324</v>
      </c>
      <c r="AD30" s="413">
        <v>494.0896670335967</v>
      </c>
      <c r="AE30" s="413">
        <v>842.88579579238262</v>
      </c>
      <c r="AF30" s="413">
        <v>842.17419263475574</v>
      </c>
    </row>
    <row r="31" spans="1:32" ht="11.1" customHeight="1">
      <c r="A31" s="424" t="s">
        <v>445</v>
      </c>
      <c r="B31" s="403" t="s">
        <v>6</v>
      </c>
      <c r="C31" s="413">
        <v>206.87099306274897</v>
      </c>
      <c r="D31" s="413">
        <v>227.17177361986899</v>
      </c>
      <c r="E31" s="413">
        <v>253.47546661994005</v>
      </c>
      <c r="F31" s="413">
        <v>260.88268863757168</v>
      </c>
      <c r="G31" s="413">
        <v>329.45320477742206</v>
      </c>
      <c r="H31" s="413">
        <v>364.03824978276754</v>
      </c>
      <c r="I31" s="413">
        <v>404.6140862007548</v>
      </c>
      <c r="J31" s="413">
        <v>383.25917630805003</v>
      </c>
      <c r="K31" s="413">
        <v>464.04711468264293</v>
      </c>
      <c r="L31" s="413">
        <v>520.22473709908411</v>
      </c>
      <c r="M31" s="413">
        <v>527.63453051207011</v>
      </c>
      <c r="N31" s="413">
        <v>657.06098931996326</v>
      </c>
      <c r="O31" s="413">
        <v>740.65720036910943</v>
      </c>
      <c r="P31" s="413">
        <v>822.13930158162395</v>
      </c>
      <c r="Q31" s="413">
        <v>1358.929254537451</v>
      </c>
      <c r="R31" s="413">
        <v>1680.8381653268518</v>
      </c>
      <c r="S31" s="413">
        <v>1969.3000643924897</v>
      </c>
      <c r="T31" s="413">
        <v>2469.6147971425989</v>
      </c>
      <c r="U31" s="413">
        <v>2373.7268939928804</v>
      </c>
      <c r="V31" s="413">
        <v>3105.9395013120902</v>
      </c>
      <c r="W31" s="413">
        <v>2847.7477236229902</v>
      </c>
      <c r="X31" s="413">
        <v>3517.5782779596693</v>
      </c>
      <c r="Y31" s="413">
        <v>3877.1961469042876</v>
      </c>
      <c r="Z31" s="413">
        <v>4267.0639215798201</v>
      </c>
      <c r="AA31" s="413">
        <v>4761.4022808869204</v>
      </c>
      <c r="AB31" s="413">
        <v>5372.6525830462497</v>
      </c>
      <c r="AC31" s="413">
        <v>5050.0963756905003</v>
      </c>
      <c r="AD31" s="413">
        <v>5514.5117362463407</v>
      </c>
      <c r="AE31" s="413">
        <v>6151.0460733629407</v>
      </c>
      <c r="AF31" s="413">
        <v>7261.4151724019066</v>
      </c>
    </row>
    <row r="32" spans="1:32" ht="11.1" customHeight="1">
      <c r="A32" s="424" t="s">
        <v>447</v>
      </c>
      <c r="B32" s="403" t="s">
        <v>567</v>
      </c>
      <c r="C32" s="413">
        <v>85.374858000000003</v>
      </c>
      <c r="D32" s="413">
        <v>110.61560299999999</v>
      </c>
      <c r="E32" s="413">
        <v>110.58975033333333</v>
      </c>
      <c r="F32" s="413">
        <v>147.08232466666664</v>
      </c>
      <c r="G32" s="413">
        <v>23.167255666666669</v>
      </c>
      <c r="H32" s="413">
        <v>37.350641000000003</v>
      </c>
      <c r="I32" s="413">
        <v>75.456339000000014</v>
      </c>
      <c r="J32" s="413">
        <v>36.953440000000001</v>
      </c>
      <c r="K32" s="413">
        <v>46.409958916666668</v>
      </c>
      <c r="L32" s="413">
        <v>74.145634000000001</v>
      </c>
      <c r="M32" s="413">
        <v>59.081572804833343</v>
      </c>
      <c r="N32" s="413">
        <v>55.781330281933343</v>
      </c>
      <c r="O32" s="413">
        <v>54.934202811900001</v>
      </c>
      <c r="P32" s="413">
        <v>85.694033023683332</v>
      </c>
      <c r="Q32" s="413">
        <v>127.40051862493334</v>
      </c>
      <c r="R32" s="413">
        <v>50.680394964149997</v>
      </c>
      <c r="S32" s="413">
        <v>109.79653942409666</v>
      </c>
      <c r="T32" s="413">
        <v>84.723595337367655</v>
      </c>
      <c r="U32" s="413">
        <v>135.82058387793333</v>
      </c>
      <c r="V32" s="413">
        <v>91.549737327666662</v>
      </c>
      <c r="W32" s="413">
        <v>80.561334150433339</v>
      </c>
      <c r="X32" s="413">
        <v>85.461653734536668</v>
      </c>
      <c r="Y32" s="413">
        <v>69.722513191416667</v>
      </c>
      <c r="Z32" s="413">
        <v>82.963556233066669</v>
      </c>
      <c r="AA32" s="413">
        <v>105.82800691476668</v>
      </c>
      <c r="AB32" s="413">
        <v>117.2498116922</v>
      </c>
      <c r="AC32" s="413">
        <v>127.94114982333332</v>
      </c>
      <c r="AD32" s="413">
        <v>139.39716549166667</v>
      </c>
      <c r="AE32" s="413">
        <v>161.37126136641956</v>
      </c>
      <c r="AF32" s="413">
        <v>192.48217317930272</v>
      </c>
    </row>
    <row r="33" spans="1:32" ht="11.1" customHeight="1">
      <c r="A33" s="424" t="s">
        <v>568</v>
      </c>
      <c r="B33" s="403" t="s">
        <v>569</v>
      </c>
      <c r="C33" s="413">
        <v>0</v>
      </c>
      <c r="D33" s="413">
        <v>0</v>
      </c>
      <c r="E33" s="413">
        <v>0</v>
      </c>
      <c r="F33" s="413">
        <v>0</v>
      </c>
      <c r="G33" s="413">
        <v>0</v>
      </c>
      <c r="H33" s="413">
        <v>0</v>
      </c>
      <c r="I33" s="413">
        <v>0</v>
      </c>
      <c r="J33" s="413">
        <v>0</v>
      </c>
      <c r="K33" s="413">
        <v>0</v>
      </c>
      <c r="L33" s="413">
        <v>0</v>
      </c>
      <c r="M33" s="413">
        <v>0</v>
      </c>
      <c r="N33" s="413">
        <v>0</v>
      </c>
      <c r="O33" s="413">
        <v>0</v>
      </c>
      <c r="P33" s="413">
        <v>0</v>
      </c>
      <c r="Q33" s="413">
        <v>0</v>
      </c>
      <c r="R33" s="413">
        <v>0</v>
      </c>
      <c r="S33" s="413">
        <v>0</v>
      </c>
      <c r="T33" s="413">
        <v>0</v>
      </c>
      <c r="U33" s="413">
        <v>0</v>
      </c>
      <c r="V33" s="413">
        <v>0</v>
      </c>
      <c r="W33" s="413">
        <v>0</v>
      </c>
      <c r="X33" s="413">
        <v>0</v>
      </c>
      <c r="Y33" s="413">
        <v>0</v>
      </c>
      <c r="Z33" s="413">
        <v>0</v>
      </c>
      <c r="AA33" s="413">
        <v>0</v>
      </c>
      <c r="AB33" s="413">
        <v>0</v>
      </c>
      <c r="AC33" s="413">
        <v>0</v>
      </c>
      <c r="AD33" s="413">
        <v>0</v>
      </c>
      <c r="AE33" s="413">
        <v>0</v>
      </c>
      <c r="AF33" s="413">
        <v>0</v>
      </c>
    </row>
    <row r="34" spans="1:32" ht="11.1" customHeight="1">
      <c r="A34" s="402" t="s">
        <v>308</v>
      </c>
      <c r="B34" s="402" t="s">
        <v>570</v>
      </c>
      <c r="C34" s="426">
        <v>606.73907721672958</v>
      </c>
      <c r="D34" s="426">
        <v>574.6779744450638</v>
      </c>
      <c r="E34" s="426">
        <v>657.17488104335268</v>
      </c>
      <c r="F34" s="426">
        <v>652.48447190452157</v>
      </c>
      <c r="G34" s="426">
        <v>734.61325718255807</v>
      </c>
      <c r="H34" s="426">
        <v>779.6217483350988</v>
      </c>
      <c r="I34" s="426">
        <v>835.04347698379422</v>
      </c>
      <c r="J34" s="426">
        <v>911.30500077596264</v>
      </c>
      <c r="K34" s="426">
        <v>974.71745644098894</v>
      </c>
      <c r="L34" s="426">
        <v>1099.0569693069233</v>
      </c>
      <c r="M34" s="426">
        <v>1868.3942411808216</v>
      </c>
      <c r="N34" s="426">
        <v>2292.300829834363</v>
      </c>
      <c r="O34" s="426">
        <v>2461.7396504092103</v>
      </c>
      <c r="P34" s="426">
        <v>2589.5107979105737</v>
      </c>
      <c r="Q34" s="426">
        <v>4206.0038209572758</v>
      </c>
      <c r="R34" s="426">
        <v>2568.6519748638248</v>
      </c>
      <c r="S34" s="426">
        <v>3029.477821696762</v>
      </c>
      <c r="T34" s="426">
        <v>3395.4950579989813</v>
      </c>
      <c r="U34" s="426">
        <v>4357.9432034055171</v>
      </c>
      <c r="V34" s="426">
        <v>5206.4730217646302</v>
      </c>
      <c r="W34" s="426">
        <v>4940.2291751418215</v>
      </c>
      <c r="X34" s="426">
        <v>5284.6355521513797</v>
      </c>
      <c r="Y34" s="426">
        <v>6626.4057139219894</v>
      </c>
      <c r="Z34" s="426">
        <v>7605.6779412934284</v>
      </c>
      <c r="AA34" s="426">
        <v>9388.1251662228515</v>
      </c>
      <c r="AB34" s="426">
        <v>11371.048359695344</v>
      </c>
      <c r="AC34" s="426">
        <v>12463.638576800939</v>
      </c>
      <c r="AD34" s="426">
        <v>12452.905873743983</v>
      </c>
      <c r="AE34" s="426">
        <v>14422.019700053585</v>
      </c>
      <c r="AF34" s="426">
        <v>17249.752961386715</v>
      </c>
    </row>
    <row r="35" spans="1:32" ht="11.1" customHeight="1">
      <c r="A35" s="424" t="s">
        <v>452</v>
      </c>
      <c r="B35" s="403" t="s">
        <v>571</v>
      </c>
      <c r="C35" s="413">
        <v>593.20678971000711</v>
      </c>
      <c r="D35" s="413">
        <v>558.543248408149</v>
      </c>
      <c r="E35" s="413">
        <v>618.44102728558266</v>
      </c>
      <c r="F35" s="413">
        <v>612.95026244104758</v>
      </c>
      <c r="G35" s="413">
        <v>689.95271160390007</v>
      </c>
      <c r="H35" s="413">
        <v>739.17386856909775</v>
      </c>
      <c r="I35" s="413">
        <v>806.25948654763522</v>
      </c>
      <c r="J35" s="413">
        <v>852.2462403781816</v>
      </c>
      <c r="K35" s="413">
        <v>916.13308014666893</v>
      </c>
      <c r="L35" s="413">
        <v>975.54287220762728</v>
      </c>
      <c r="M35" s="413">
        <v>1741.7026559463595</v>
      </c>
      <c r="N35" s="413">
        <v>2171.6760213704952</v>
      </c>
      <c r="O35" s="413">
        <v>2305.3193420878174</v>
      </c>
      <c r="P35" s="413">
        <v>2384.6290726310849</v>
      </c>
      <c r="Q35" s="413">
        <v>3829.4906099386662</v>
      </c>
      <c r="R35" s="413">
        <v>2156.5200578588847</v>
      </c>
      <c r="S35" s="413">
        <v>2584.7156649931921</v>
      </c>
      <c r="T35" s="413">
        <v>2928.3798469653316</v>
      </c>
      <c r="U35" s="413">
        <v>3665.3143494797368</v>
      </c>
      <c r="V35" s="413">
        <v>4337.9083164302601</v>
      </c>
      <c r="W35" s="413">
        <v>4169.5773467836116</v>
      </c>
      <c r="X35" s="413">
        <v>4468.86519663731</v>
      </c>
      <c r="Y35" s="413">
        <v>5252.3551799876195</v>
      </c>
      <c r="Z35" s="413">
        <v>6500.676437544209</v>
      </c>
      <c r="AA35" s="413">
        <v>7754.8172011345614</v>
      </c>
      <c r="AB35" s="413">
        <v>9716.4430868070522</v>
      </c>
      <c r="AC35" s="413">
        <v>10578.007788313489</v>
      </c>
      <c r="AD35" s="413">
        <v>10459.247064279843</v>
      </c>
      <c r="AE35" s="413">
        <v>11860.463453580824</v>
      </c>
      <c r="AF35" s="413">
        <v>14093.491422553201</v>
      </c>
    </row>
    <row r="36" spans="1:32" ht="11.1" customHeight="1">
      <c r="A36" s="424" t="s">
        <v>454</v>
      </c>
      <c r="B36" s="403" t="s">
        <v>572</v>
      </c>
      <c r="C36" s="413">
        <v>13.532287506722497</v>
      </c>
      <c r="D36" s="413">
        <v>16.134726036914802</v>
      </c>
      <c r="E36" s="413">
        <v>38.733853757769992</v>
      </c>
      <c r="F36" s="413">
        <v>39.534209463474006</v>
      </c>
      <c r="G36" s="413">
        <v>44.660545578657995</v>
      </c>
      <c r="H36" s="413">
        <v>40.447879766000995</v>
      </c>
      <c r="I36" s="413">
        <v>28.783990436159002</v>
      </c>
      <c r="J36" s="413">
        <v>59.058760397780993</v>
      </c>
      <c r="K36" s="413">
        <v>58.584376294320009</v>
      </c>
      <c r="L36" s="413">
        <v>123.514097099296</v>
      </c>
      <c r="M36" s="413">
        <v>126.69158523446198</v>
      </c>
      <c r="N36" s="413">
        <v>120.62480846386801</v>
      </c>
      <c r="O36" s="413">
        <v>156.42030832139301</v>
      </c>
      <c r="P36" s="413">
        <v>204.88172527948902</v>
      </c>
      <c r="Q36" s="413">
        <v>376.51321101861004</v>
      </c>
      <c r="R36" s="413">
        <v>412.13191700494002</v>
      </c>
      <c r="S36" s="413">
        <v>444.76215670356999</v>
      </c>
      <c r="T36" s="413">
        <v>467.11521103364993</v>
      </c>
      <c r="U36" s="413">
        <v>692.62885392578005</v>
      </c>
      <c r="V36" s="413">
        <v>868.56470533437005</v>
      </c>
      <c r="W36" s="413">
        <v>770.65182835821031</v>
      </c>
      <c r="X36" s="413">
        <v>815.77035551406993</v>
      </c>
      <c r="Y36" s="413">
        <v>1374.0505339343704</v>
      </c>
      <c r="Z36" s="413">
        <v>1105.0015037492199</v>
      </c>
      <c r="AA36" s="413">
        <v>1633.3079650882894</v>
      </c>
      <c r="AB36" s="413">
        <v>1654.6052728882908</v>
      </c>
      <c r="AC36" s="413">
        <v>1885.6307884874502</v>
      </c>
      <c r="AD36" s="413">
        <v>1993.6588094641397</v>
      </c>
      <c r="AE36" s="413">
        <v>2561.5562464727618</v>
      </c>
      <c r="AF36" s="413">
        <v>3156.2615388335144</v>
      </c>
    </row>
    <row r="37" spans="1:32" ht="11.1" customHeight="1">
      <c r="A37" s="428"/>
      <c r="B37" s="429" t="s">
        <v>456</v>
      </c>
      <c r="C37" s="416">
        <v>10010.462030785427</v>
      </c>
      <c r="D37" s="416">
        <v>11538.736129833045</v>
      </c>
      <c r="E37" s="416">
        <v>13114.422058188255</v>
      </c>
      <c r="F37" s="416">
        <v>15584.435435729793</v>
      </c>
      <c r="G37" s="416">
        <v>17801.478222709535</v>
      </c>
      <c r="H37" s="416">
        <v>20416.162899726929</v>
      </c>
      <c r="I37" s="416">
        <v>23435.899322243771</v>
      </c>
      <c r="J37" s="416">
        <v>26559.748482884919</v>
      </c>
      <c r="K37" s="416">
        <v>31338.366851583734</v>
      </c>
      <c r="L37" s="416">
        <v>34448.265697594485</v>
      </c>
      <c r="M37" s="416">
        <v>41067.176548533324</v>
      </c>
      <c r="N37" s="416">
        <v>46929.965871559391</v>
      </c>
      <c r="O37" s="416">
        <v>56367.785247761625</v>
      </c>
      <c r="P37" s="416">
        <v>63275.108850607103</v>
      </c>
      <c r="Q37" s="416">
        <v>76686.021422798571</v>
      </c>
      <c r="R37" s="416">
        <v>88639.775796373302</v>
      </c>
      <c r="S37" s="416">
        <v>105861.89375669361</v>
      </c>
      <c r="T37" s="416">
        <v>119899.88559348302</v>
      </c>
      <c r="U37" s="416">
        <v>139207.17802265222</v>
      </c>
      <c r="V37" s="416">
        <v>155362.19299681185</v>
      </c>
      <c r="W37" s="416">
        <v>173591.51069153679</v>
      </c>
      <c r="X37" s="416">
        <v>199047.82982782097</v>
      </c>
      <c r="Y37" s="416">
        <v>228266.11820654917</v>
      </c>
      <c r="Z37" s="416">
        <v>261147.57755512666</v>
      </c>
      <c r="AA37" s="416">
        <v>288635.33242751734</v>
      </c>
      <c r="AB37" s="416">
        <v>318567.14272782498</v>
      </c>
      <c r="AC37" s="416">
        <v>348633.85998553323</v>
      </c>
      <c r="AD37" s="416">
        <v>373540.70457602903</v>
      </c>
      <c r="AE37" s="416">
        <v>423219.14626213443</v>
      </c>
      <c r="AF37" s="416">
        <v>488917.53557156347</v>
      </c>
    </row>
    <row r="38" spans="1:32" ht="11.1" customHeight="1"/>
    <row r="39" spans="1:32" ht="11.1" customHeight="1">
      <c r="A39" s="417" t="s">
        <v>191</v>
      </c>
    </row>
    <row r="40" spans="1:32" ht="11.1" customHeight="1">
      <c r="A40" s="417" t="s">
        <v>460</v>
      </c>
      <c r="C40" s="418"/>
      <c r="D40" s="418"/>
      <c r="E40" s="418"/>
      <c r="F40" s="418"/>
      <c r="G40" s="418"/>
      <c r="H40" s="418"/>
      <c r="I40" s="418"/>
      <c r="J40" s="418"/>
      <c r="K40" s="418"/>
      <c r="L40" s="418"/>
      <c r="M40" s="418"/>
      <c r="N40" s="418"/>
      <c r="O40" s="418"/>
      <c r="P40" s="418"/>
      <c r="Q40" s="418"/>
      <c r="R40" s="418"/>
      <c r="S40" s="418"/>
      <c r="T40" s="418"/>
      <c r="U40" s="418"/>
      <c r="V40" s="418"/>
      <c r="W40" s="418"/>
      <c r="X40" s="418"/>
      <c r="Y40" s="418"/>
      <c r="Z40" s="418"/>
      <c r="AA40" s="418"/>
      <c r="AB40" s="418"/>
      <c r="AC40" s="418"/>
      <c r="AD40" s="418"/>
      <c r="AE40" s="418"/>
    </row>
    <row r="41" spans="1:32" ht="11.1" customHeight="1">
      <c r="A41" s="417" t="s">
        <v>461</v>
      </c>
    </row>
    <row r="42" spans="1:32" ht="11.1" customHeight="1">
      <c r="A42" s="417" t="s">
        <v>462</v>
      </c>
    </row>
    <row r="43" spans="1:32" ht="11.1" customHeight="1">
      <c r="A43" s="417" t="s">
        <v>463</v>
      </c>
    </row>
    <row r="44" spans="1:32" ht="11.1" customHeight="1"/>
    <row r="45" spans="1:32" ht="11.1" customHeight="1">
      <c r="A45" s="1" t="s">
        <v>681</v>
      </c>
    </row>
    <row r="46" spans="1:32">
      <c r="A46" s="452" t="s">
        <v>679</v>
      </c>
    </row>
  </sheetData>
  <mergeCells count="3">
    <mergeCell ref="A3:A4"/>
    <mergeCell ref="B3:B4"/>
    <mergeCell ref="C3:AF3"/>
  </mergeCells>
  <hyperlinks>
    <hyperlink ref="A46" location="Contents!A1" display="Link to Contents" xr:uid="{00000000-0004-0000-1A00-000000000000}"/>
  </hyperlinks>
  <pageMargins left="0.75" right="0.75" top="1" bottom="1" header="0.5" footer="0.5"/>
  <pageSetup paperSize="9" orientation="portrait" horizontalDpi="4294967292" verticalDpi="429496729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8"/>
  </sheetPr>
  <dimension ref="A1:AF47"/>
  <sheetViews>
    <sheetView zoomScale="120" zoomScaleNormal="120" zoomScalePageLayoutView="150" workbookViewId="0">
      <pane xSplit="2" ySplit="4" topLeftCell="C5" activePane="bottomRight" state="frozen"/>
      <selection activeCell="B75" sqref="B75"/>
      <selection pane="topRight" activeCell="B75" sqref="B75"/>
      <selection pane="bottomLeft" activeCell="B75" sqref="B75"/>
      <selection pane="bottomRight"/>
    </sheetView>
  </sheetViews>
  <sheetFormatPr defaultColWidth="12.42578125" defaultRowHeight="11.25"/>
  <cols>
    <col min="1" max="1" width="12.42578125" style="403"/>
    <col min="2" max="2" width="61.140625" style="403" bestFit="1" customWidth="1"/>
    <col min="3" max="16384" width="12.42578125" style="403"/>
  </cols>
  <sheetData>
    <row r="1" spans="1:32" ht="11.1" customHeight="1">
      <c r="A1" s="448" t="s">
        <v>754</v>
      </c>
      <c r="AB1" s="449"/>
    </row>
    <row r="2" spans="1:32" ht="11.1" customHeight="1">
      <c r="A2" s="402"/>
    </row>
    <row r="3" spans="1:32" ht="15" customHeight="1">
      <c r="A3" s="554" t="s">
        <v>464</v>
      </c>
      <c r="B3" s="554" t="s">
        <v>465</v>
      </c>
      <c r="C3" s="556" t="s">
        <v>3</v>
      </c>
      <c r="D3" s="556"/>
      <c r="E3" s="556"/>
      <c r="F3" s="556"/>
      <c r="G3" s="556"/>
      <c r="H3" s="556"/>
      <c r="I3" s="556"/>
      <c r="J3" s="556"/>
      <c r="K3" s="556"/>
      <c r="L3" s="556"/>
      <c r="M3" s="556"/>
      <c r="N3" s="556"/>
      <c r="O3" s="556"/>
      <c r="P3" s="556"/>
      <c r="Q3" s="556"/>
      <c r="R3" s="556"/>
      <c r="S3" s="556"/>
      <c r="T3" s="556"/>
      <c r="U3" s="556"/>
      <c r="V3" s="556"/>
      <c r="W3" s="556"/>
      <c r="X3" s="556"/>
      <c r="Y3" s="556"/>
      <c r="Z3" s="556"/>
      <c r="AA3" s="556"/>
      <c r="AB3" s="556"/>
      <c r="AC3" s="556"/>
      <c r="AD3" s="556"/>
      <c r="AE3" s="556"/>
      <c r="AF3" s="556"/>
    </row>
    <row r="4" spans="1:32" ht="12.95" customHeight="1">
      <c r="A4" s="555"/>
      <c r="B4" s="555"/>
      <c r="C4" s="405">
        <v>1990</v>
      </c>
      <c r="D4" s="405">
        <v>1991</v>
      </c>
      <c r="E4" s="405">
        <v>1992</v>
      </c>
      <c r="F4" s="405">
        <v>1993</v>
      </c>
      <c r="G4" s="405">
        <v>1994</v>
      </c>
      <c r="H4" s="405">
        <v>1995</v>
      </c>
      <c r="I4" s="405">
        <v>1996</v>
      </c>
      <c r="J4" s="405">
        <v>1997</v>
      </c>
      <c r="K4" s="405">
        <v>1998</v>
      </c>
      <c r="L4" s="405">
        <v>1999</v>
      </c>
      <c r="M4" s="405">
        <v>2000</v>
      </c>
      <c r="N4" s="405">
        <v>2001</v>
      </c>
      <c r="O4" s="405">
        <v>2002</v>
      </c>
      <c r="P4" s="405">
        <v>2003</v>
      </c>
      <c r="Q4" s="405">
        <v>2004</v>
      </c>
      <c r="R4" s="405">
        <v>2005</v>
      </c>
      <c r="S4" s="405">
        <v>2006</v>
      </c>
      <c r="T4" s="405">
        <v>2007</v>
      </c>
      <c r="U4" s="405">
        <v>2008</v>
      </c>
      <c r="V4" s="405">
        <v>2009</v>
      </c>
      <c r="W4" s="405">
        <v>2010</v>
      </c>
      <c r="X4" s="405">
        <v>2011</v>
      </c>
      <c r="Y4" s="405">
        <v>2012</v>
      </c>
      <c r="Z4" s="405">
        <v>2013</v>
      </c>
      <c r="AA4" s="405">
        <v>2014</v>
      </c>
      <c r="AB4" s="405">
        <v>2015</v>
      </c>
      <c r="AC4" s="405">
        <v>2016</v>
      </c>
      <c r="AD4" s="405">
        <v>2017</v>
      </c>
      <c r="AE4" s="405">
        <v>2018</v>
      </c>
      <c r="AF4" s="405">
        <v>2019</v>
      </c>
    </row>
    <row r="5" spans="1:32" s="402" customFormat="1">
      <c r="A5" s="402" t="s">
        <v>329</v>
      </c>
      <c r="B5" s="402" t="s">
        <v>107</v>
      </c>
      <c r="C5" s="423">
        <v>3102.9408899700038</v>
      </c>
      <c r="D5" s="423">
        <v>3556.1771427200047</v>
      </c>
      <c r="E5" s="423">
        <v>4260.7015529499959</v>
      </c>
      <c r="F5" s="423">
        <v>5427.3967504699967</v>
      </c>
      <c r="G5" s="423">
        <v>6418.2201532500076</v>
      </c>
      <c r="H5" s="423">
        <v>7573.8660337200054</v>
      </c>
      <c r="I5" s="423">
        <v>8618.1818540299992</v>
      </c>
      <c r="J5" s="423">
        <v>10052.759922616489</v>
      </c>
      <c r="K5" s="423">
        <v>12329.897706840216</v>
      </c>
      <c r="L5" s="423">
        <v>13363.447065119073</v>
      </c>
      <c r="M5" s="423">
        <v>16921.9945068423</v>
      </c>
      <c r="N5" s="423">
        <v>18611.205871871665</v>
      </c>
      <c r="O5" s="423">
        <v>23099.614242684103</v>
      </c>
      <c r="P5" s="423">
        <v>25486.457647289699</v>
      </c>
      <c r="Q5" s="423">
        <v>30845.433629988282</v>
      </c>
      <c r="R5" s="423">
        <v>39857.885100314757</v>
      </c>
      <c r="S5" s="423">
        <v>49332.554592451794</v>
      </c>
      <c r="T5" s="423">
        <v>56983.540567996417</v>
      </c>
      <c r="U5" s="423">
        <v>64853.506192904038</v>
      </c>
      <c r="V5" s="423">
        <v>72787.548764208696</v>
      </c>
      <c r="W5" s="423">
        <v>79063.68342339262</v>
      </c>
      <c r="X5" s="423">
        <v>91736.205172308633</v>
      </c>
      <c r="Y5" s="423">
        <v>102505.26773258649</v>
      </c>
      <c r="Z5" s="423">
        <v>124130.59408391555</v>
      </c>
      <c r="AA5" s="423">
        <v>145087.616407981</v>
      </c>
      <c r="AB5" s="423">
        <v>165720.50609127042</v>
      </c>
      <c r="AC5" s="423">
        <v>182369.33325495024</v>
      </c>
      <c r="AD5" s="423">
        <v>196534.20924307831</v>
      </c>
      <c r="AE5" s="423">
        <v>223139.20937641349</v>
      </c>
      <c r="AF5" s="423">
        <v>263919.9664538576</v>
      </c>
    </row>
    <row r="6" spans="1:32">
      <c r="A6" s="424" t="s">
        <v>466</v>
      </c>
      <c r="B6" s="403" t="s">
        <v>467</v>
      </c>
      <c r="C6" s="425">
        <v>2807.3936684264663</v>
      </c>
      <c r="D6" s="425">
        <v>3173.4470079359357</v>
      </c>
      <c r="E6" s="425">
        <v>3840.2007701475518</v>
      </c>
      <c r="F6" s="425">
        <v>4969.1008036553312</v>
      </c>
      <c r="G6" s="425">
        <v>5816.5161264623503</v>
      </c>
      <c r="H6" s="425">
        <v>6880.0756308164609</v>
      </c>
      <c r="I6" s="425">
        <v>7754.8451094696611</v>
      </c>
      <c r="J6" s="425">
        <v>9125.4680219643014</v>
      </c>
      <c r="K6" s="425">
        <v>11326.316954416981</v>
      </c>
      <c r="L6" s="425">
        <v>12236.628480210718</v>
      </c>
      <c r="M6" s="425">
        <v>15445.050661743195</v>
      </c>
      <c r="N6" s="425">
        <v>16957.290129811423</v>
      </c>
      <c r="O6" s="425">
        <v>21077.652088728209</v>
      </c>
      <c r="P6" s="425">
        <v>23479.214282085835</v>
      </c>
      <c r="Q6" s="425">
        <v>28867.740801116768</v>
      </c>
      <c r="R6" s="425">
        <v>36967.994679198186</v>
      </c>
      <c r="S6" s="425">
        <v>45816.922141641357</v>
      </c>
      <c r="T6" s="425">
        <v>52584.959633947896</v>
      </c>
      <c r="U6" s="425">
        <v>60174.217505881366</v>
      </c>
      <c r="V6" s="425">
        <v>67752.121948228843</v>
      </c>
      <c r="W6" s="425">
        <v>73238.459614461739</v>
      </c>
      <c r="X6" s="425">
        <v>84832.625316895763</v>
      </c>
      <c r="Y6" s="425">
        <v>94727.611271043294</v>
      </c>
      <c r="Z6" s="425">
        <v>113273.87496779364</v>
      </c>
      <c r="AA6" s="425">
        <v>133650.18127085609</v>
      </c>
      <c r="AB6" s="425">
        <v>153208.03575002035</v>
      </c>
      <c r="AC6" s="425">
        <v>168709.36678684651</v>
      </c>
      <c r="AD6" s="425">
        <v>181513.16837222606</v>
      </c>
      <c r="AE6" s="425">
        <v>205750.30262342162</v>
      </c>
      <c r="AF6" s="425">
        <v>243178.63659941655</v>
      </c>
    </row>
    <row r="7" spans="1:32">
      <c r="A7" s="424" t="s">
        <v>468</v>
      </c>
      <c r="B7" s="403" t="s">
        <v>573</v>
      </c>
      <c r="C7" s="425">
        <v>75.182082121301775</v>
      </c>
      <c r="D7" s="425">
        <v>82.862121702802142</v>
      </c>
      <c r="E7" s="425">
        <v>87.20379931941882</v>
      </c>
      <c r="F7" s="425">
        <v>105.14552478308869</v>
      </c>
      <c r="G7" s="425">
        <v>122.1474810520166</v>
      </c>
      <c r="H7" s="425">
        <v>136.50098665813945</v>
      </c>
      <c r="I7" s="425">
        <v>165.89875339008915</v>
      </c>
      <c r="J7" s="425">
        <v>168.43277068966796</v>
      </c>
      <c r="K7" s="425">
        <v>181.84089155953234</v>
      </c>
      <c r="L7" s="425">
        <v>216.8935951735576</v>
      </c>
      <c r="M7" s="425">
        <v>260.91487904073153</v>
      </c>
      <c r="N7" s="425">
        <v>319.52562226433196</v>
      </c>
      <c r="O7" s="425">
        <v>447.90983104510929</v>
      </c>
      <c r="P7" s="425">
        <v>256.03607364538652</v>
      </c>
      <c r="Q7" s="425">
        <v>319.61726848306108</v>
      </c>
      <c r="R7" s="425">
        <v>469.99720720057263</v>
      </c>
      <c r="S7" s="425">
        <v>544.18842727118931</v>
      </c>
      <c r="T7" s="425">
        <v>626.62207538330836</v>
      </c>
      <c r="U7" s="425">
        <v>630.238918153893</v>
      </c>
      <c r="V7" s="425">
        <v>588.16941192824447</v>
      </c>
      <c r="W7" s="425">
        <v>610.4873555563903</v>
      </c>
      <c r="X7" s="425">
        <v>671.88070768680132</v>
      </c>
      <c r="Y7" s="425">
        <v>718.65346081186874</v>
      </c>
      <c r="Z7" s="425">
        <v>832.227580109364</v>
      </c>
      <c r="AA7" s="425">
        <v>963.81252154187359</v>
      </c>
      <c r="AB7" s="425">
        <v>1026.0348203180909</v>
      </c>
      <c r="AC7" s="425">
        <v>1075.3222132988096</v>
      </c>
      <c r="AD7" s="425">
        <v>1161.51208457384</v>
      </c>
      <c r="AE7" s="425">
        <v>1344.6089059194323</v>
      </c>
      <c r="AF7" s="425">
        <v>1603.8372762045851</v>
      </c>
    </row>
    <row r="8" spans="1:32">
      <c r="A8" s="424" t="s">
        <v>470</v>
      </c>
      <c r="B8" s="403" t="s">
        <v>574</v>
      </c>
      <c r="C8" s="425">
        <v>220.36513942223559</v>
      </c>
      <c r="D8" s="425">
        <v>299.86801308126695</v>
      </c>
      <c r="E8" s="425">
        <v>333.29698348302537</v>
      </c>
      <c r="F8" s="425">
        <v>353.1504220315768</v>
      </c>
      <c r="G8" s="425">
        <v>479.5565457356409</v>
      </c>
      <c r="H8" s="425">
        <v>557.28941624540539</v>
      </c>
      <c r="I8" s="425">
        <v>697.4379911702498</v>
      </c>
      <c r="J8" s="425">
        <v>758.8591299625208</v>
      </c>
      <c r="K8" s="425">
        <v>821.73986086370314</v>
      </c>
      <c r="L8" s="425">
        <v>909.92498973479701</v>
      </c>
      <c r="M8" s="425">
        <v>1216.0289660583758</v>
      </c>
      <c r="N8" s="425">
        <v>1334.3901197959076</v>
      </c>
      <c r="O8" s="425">
        <v>1574.0523229107873</v>
      </c>
      <c r="P8" s="425">
        <v>1751.2072915584761</v>
      </c>
      <c r="Q8" s="425">
        <v>1658.075560388452</v>
      </c>
      <c r="R8" s="425">
        <v>2419.8932139160024</v>
      </c>
      <c r="S8" s="425">
        <v>2971.4440235392499</v>
      </c>
      <c r="T8" s="425">
        <v>3771.9588586652135</v>
      </c>
      <c r="U8" s="425">
        <v>4049.0497688687733</v>
      </c>
      <c r="V8" s="425">
        <v>4447.257404051601</v>
      </c>
      <c r="W8" s="425">
        <v>5214.7364533744876</v>
      </c>
      <c r="X8" s="425">
        <v>6231.6991477260735</v>
      </c>
      <c r="Y8" s="425">
        <v>7059.0030007313371</v>
      </c>
      <c r="Z8" s="425">
        <v>10024.491536012543</v>
      </c>
      <c r="AA8" s="425">
        <v>10473.622615583043</v>
      </c>
      <c r="AB8" s="425">
        <v>11486.435520931984</v>
      </c>
      <c r="AC8" s="425">
        <v>12584.644254804904</v>
      </c>
      <c r="AD8" s="425">
        <v>13859.528786278404</v>
      </c>
      <c r="AE8" s="425">
        <v>16044.297847072441</v>
      </c>
      <c r="AF8" s="425">
        <v>19137.492578236448</v>
      </c>
    </row>
    <row r="9" spans="1:32" s="402" customFormat="1">
      <c r="A9" s="402" t="s">
        <v>330</v>
      </c>
      <c r="B9" s="402" t="s">
        <v>575</v>
      </c>
      <c r="C9" s="423">
        <v>9.8742580000000011</v>
      </c>
      <c r="D9" s="423">
        <v>11.098904000000001</v>
      </c>
      <c r="E9" s="423">
        <v>11.068145000000001</v>
      </c>
      <c r="F9" s="423">
        <v>12.566343</v>
      </c>
      <c r="G9" s="423">
        <v>18.304202999999998</v>
      </c>
      <c r="H9" s="423">
        <v>19.488583000000002</v>
      </c>
      <c r="I9" s="423">
        <v>25.368218999999996</v>
      </c>
      <c r="J9" s="423">
        <v>25.058507409999997</v>
      </c>
      <c r="K9" s="423">
        <v>25.375622</v>
      </c>
      <c r="L9" s="423">
        <v>31.987256999999996</v>
      </c>
      <c r="M9" s="423">
        <v>30.610343488626995</v>
      </c>
      <c r="N9" s="423">
        <v>39.813988553418</v>
      </c>
      <c r="O9" s="423">
        <v>49.728469094639998</v>
      </c>
      <c r="P9" s="423">
        <v>59.536667663000991</v>
      </c>
      <c r="Q9" s="423">
        <v>50.994577589623006</v>
      </c>
      <c r="R9" s="423">
        <v>73.0546969273</v>
      </c>
      <c r="S9" s="423">
        <v>89.332243826233992</v>
      </c>
      <c r="T9" s="423">
        <v>106.01328668597199</v>
      </c>
      <c r="U9" s="423">
        <v>126.153600546371</v>
      </c>
      <c r="V9" s="423">
        <v>149.84518583630899</v>
      </c>
      <c r="W9" s="423">
        <v>154.155688839661</v>
      </c>
      <c r="X9" s="423">
        <v>173.162402455202</v>
      </c>
      <c r="Y9" s="423">
        <v>206.67628756721001</v>
      </c>
      <c r="Z9" s="423">
        <v>224.548414464654</v>
      </c>
      <c r="AA9" s="423">
        <v>253.40104428068301</v>
      </c>
      <c r="AB9" s="423">
        <v>308.50368914392396</v>
      </c>
      <c r="AC9" s="423">
        <v>363.91275065568897</v>
      </c>
      <c r="AD9" s="423">
        <v>361.99706584528207</v>
      </c>
      <c r="AE9" s="423">
        <v>419.06105422127956</v>
      </c>
      <c r="AF9" s="423">
        <v>499.85221487589314</v>
      </c>
    </row>
    <row r="10" spans="1:32">
      <c r="A10" s="424" t="s">
        <v>472</v>
      </c>
      <c r="B10" s="403" t="s">
        <v>576</v>
      </c>
      <c r="C10" s="425">
        <v>9.8742580000000011</v>
      </c>
      <c r="D10" s="425">
        <v>11.098904000000001</v>
      </c>
      <c r="E10" s="425">
        <v>11.068145000000001</v>
      </c>
      <c r="F10" s="425">
        <v>12.566343</v>
      </c>
      <c r="G10" s="425">
        <v>18.304202999999998</v>
      </c>
      <c r="H10" s="425">
        <v>19.488583000000002</v>
      </c>
      <c r="I10" s="425">
        <v>25.368218999999996</v>
      </c>
      <c r="J10" s="425">
        <v>24.972381999999996</v>
      </c>
      <c r="K10" s="425">
        <v>25.375622</v>
      </c>
      <c r="L10" s="425">
        <v>31.987256999999996</v>
      </c>
      <c r="M10" s="425">
        <v>30.610343488626995</v>
      </c>
      <c r="N10" s="425">
        <v>39.813988553418</v>
      </c>
      <c r="O10" s="425">
        <v>49.728469094639998</v>
      </c>
      <c r="P10" s="425">
        <v>59.536667663000991</v>
      </c>
      <c r="Q10" s="425">
        <v>50.994577589623006</v>
      </c>
      <c r="R10" s="425">
        <v>73.0546969273</v>
      </c>
      <c r="S10" s="425">
        <v>89.332243826233992</v>
      </c>
      <c r="T10" s="425">
        <v>106.01328668597199</v>
      </c>
      <c r="U10" s="425">
        <v>126.153600546371</v>
      </c>
      <c r="V10" s="425">
        <v>149.84518583630899</v>
      </c>
      <c r="W10" s="425">
        <v>154.155688839661</v>
      </c>
      <c r="X10" s="425">
        <v>173.162402455202</v>
      </c>
      <c r="Y10" s="425">
        <v>206.67628756721001</v>
      </c>
      <c r="Z10" s="425">
        <v>224.548414464654</v>
      </c>
      <c r="AA10" s="425">
        <v>253.40104428068301</v>
      </c>
      <c r="AB10" s="425">
        <v>308.50368914392396</v>
      </c>
      <c r="AC10" s="425">
        <v>363.91275065568897</v>
      </c>
      <c r="AD10" s="425">
        <v>361.99706584528207</v>
      </c>
      <c r="AE10" s="425">
        <v>419.06105422127956</v>
      </c>
      <c r="AF10" s="425">
        <v>499.85221487589314</v>
      </c>
    </row>
    <row r="11" spans="1:32">
      <c r="A11" s="424" t="s">
        <v>474</v>
      </c>
      <c r="B11" s="403" t="s">
        <v>577</v>
      </c>
      <c r="C11" s="425">
        <v>0</v>
      </c>
      <c r="D11" s="425">
        <v>0</v>
      </c>
      <c r="E11" s="425">
        <v>0</v>
      </c>
      <c r="F11" s="425">
        <v>0</v>
      </c>
      <c r="G11" s="425">
        <v>0</v>
      </c>
      <c r="H11" s="425">
        <v>0</v>
      </c>
      <c r="I11" s="425">
        <v>0</v>
      </c>
      <c r="J11" s="425">
        <v>8.6125409999999999E-2</v>
      </c>
      <c r="K11" s="425">
        <v>0</v>
      </c>
      <c r="L11" s="425">
        <v>0</v>
      </c>
      <c r="M11" s="425">
        <v>0</v>
      </c>
      <c r="N11" s="425">
        <v>0</v>
      </c>
      <c r="O11" s="425">
        <v>0</v>
      </c>
      <c r="P11" s="425">
        <v>0</v>
      </c>
      <c r="Q11" s="425">
        <v>0</v>
      </c>
      <c r="R11" s="425">
        <v>0</v>
      </c>
      <c r="S11" s="425">
        <v>0</v>
      </c>
      <c r="T11" s="425">
        <v>0</v>
      </c>
      <c r="U11" s="425">
        <v>0</v>
      </c>
      <c r="V11" s="425">
        <v>0</v>
      </c>
      <c r="W11" s="425">
        <v>0</v>
      </c>
      <c r="X11" s="425">
        <v>0</v>
      </c>
      <c r="Y11" s="425">
        <v>0</v>
      </c>
      <c r="Z11" s="425">
        <v>0</v>
      </c>
      <c r="AA11" s="425">
        <v>0</v>
      </c>
      <c r="AB11" s="425">
        <v>0</v>
      </c>
      <c r="AC11" s="425">
        <v>0</v>
      </c>
      <c r="AD11" s="425">
        <v>0</v>
      </c>
      <c r="AE11" s="425">
        <v>0</v>
      </c>
      <c r="AF11" s="425">
        <v>0</v>
      </c>
    </row>
    <row r="12" spans="1:32">
      <c r="A12" s="424" t="s">
        <v>478</v>
      </c>
      <c r="B12" s="403" t="s">
        <v>578</v>
      </c>
      <c r="C12" s="425">
        <v>0</v>
      </c>
      <c r="D12" s="425">
        <v>0</v>
      </c>
      <c r="E12" s="425">
        <v>0</v>
      </c>
      <c r="F12" s="425">
        <v>0</v>
      </c>
      <c r="G12" s="425">
        <v>0</v>
      </c>
      <c r="H12" s="425">
        <v>0</v>
      </c>
      <c r="I12" s="425">
        <v>0</v>
      </c>
      <c r="J12" s="425">
        <v>0</v>
      </c>
      <c r="K12" s="425">
        <v>0</v>
      </c>
      <c r="L12" s="425">
        <v>0</v>
      </c>
      <c r="M12" s="425">
        <v>0</v>
      </c>
      <c r="N12" s="425">
        <v>0</v>
      </c>
      <c r="O12" s="425">
        <v>0</v>
      </c>
      <c r="P12" s="425">
        <v>0</v>
      </c>
      <c r="Q12" s="425">
        <v>0</v>
      </c>
      <c r="R12" s="425">
        <v>0</v>
      </c>
      <c r="S12" s="425">
        <v>0</v>
      </c>
      <c r="T12" s="425">
        <v>0</v>
      </c>
      <c r="U12" s="425">
        <v>0</v>
      </c>
      <c r="V12" s="425">
        <v>0</v>
      </c>
      <c r="W12" s="425">
        <v>0</v>
      </c>
      <c r="X12" s="425">
        <v>0</v>
      </c>
      <c r="Y12" s="425">
        <v>0</v>
      </c>
      <c r="Z12" s="425">
        <v>0</v>
      </c>
      <c r="AA12" s="425">
        <v>0</v>
      </c>
      <c r="AB12" s="425">
        <v>0</v>
      </c>
      <c r="AC12" s="425">
        <v>0</v>
      </c>
      <c r="AD12" s="425">
        <v>0</v>
      </c>
      <c r="AE12" s="425">
        <v>0</v>
      </c>
      <c r="AF12" s="425">
        <v>0</v>
      </c>
    </row>
    <row r="13" spans="1:32" s="402" customFormat="1">
      <c r="A13" s="402" t="s">
        <v>319</v>
      </c>
      <c r="B13" s="402" t="s">
        <v>109</v>
      </c>
      <c r="C13" s="423">
        <v>2708.8798453309832</v>
      </c>
      <c r="D13" s="423">
        <v>3165.7763441749094</v>
      </c>
      <c r="E13" s="423">
        <v>3530.6570878789894</v>
      </c>
      <c r="F13" s="423">
        <v>4064.3815033701203</v>
      </c>
      <c r="G13" s="423">
        <v>4698.9563852233168</v>
      </c>
      <c r="H13" s="423">
        <v>5300.7379855275849</v>
      </c>
      <c r="I13" s="423">
        <v>6071.7086751183306</v>
      </c>
      <c r="J13" s="423">
        <v>6679.5713637176805</v>
      </c>
      <c r="K13" s="423">
        <v>7490.7490540969957</v>
      </c>
      <c r="L13" s="423">
        <v>8209.136018764013</v>
      </c>
      <c r="M13" s="423">
        <v>9195.195848040581</v>
      </c>
      <c r="N13" s="423">
        <v>10385.640348901325</v>
      </c>
      <c r="O13" s="423">
        <v>12230.957526542603</v>
      </c>
      <c r="P13" s="423">
        <v>14451.263003798049</v>
      </c>
      <c r="Q13" s="423">
        <v>16954.452245284989</v>
      </c>
      <c r="R13" s="423">
        <v>19536.732583771598</v>
      </c>
      <c r="S13" s="423">
        <v>17979.914335039124</v>
      </c>
      <c r="T13" s="423">
        <v>21638.720601988891</v>
      </c>
      <c r="U13" s="423">
        <v>26203.686911567762</v>
      </c>
      <c r="V13" s="423">
        <v>27766.103722346859</v>
      </c>
      <c r="W13" s="423">
        <v>30330.590029651165</v>
      </c>
      <c r="X13" s="423">
        <v>36433.189367890016</v>
      </c>
      <c r="Y13" s="423">
        <v>42163.991217623538</v>
      </c>
      <c r="Z13" s="423">
        <v>47679.752303423607</v>
      </c>
      <c r="AA13" s="423">
        <v>50338.076584113434</v>
      </c>
      <c r="AB13" s="423">
        <v>53293.377841147594</v>
      </c>
      <c r="AC13" s="423">
        <v>57751.967273218004</v>
      </c>
      <c r="AD13" s="423">
        <v>61425.412922222982</v>
      </c>
      <c r="AE13" s="423">
        <v>67769.734540374862</v>
      </c>
      <c r="AF13" s="423">
        <v>74299.791371788859</v>
      </c>
    </row>
    <row r="14" spans="1:32">
      <c r="A14" s="424" t="s">
        <v>480</v>
      </c>
      <c r="B14" s="403" t="s">
        <v>579</v>
      </c>
      <c r="C14" s="425">
        <v>2331.6000433341701</v>
      </c>
      <c r="D14" s="425">
        <v>2728.8209341330548</v>
      </c>
      <c r="E14" s="425">
        <v>3043.8077559277863</v>
      </c>
      <c r="F14" s="425">
        <v>3542.5071882209613</v>
      </c>
      <c r="G14" s="425">
        <v>4094.5369641162588</v>
      </c>
      <c r="H14" s="425">
        <v>4621.1961470208644</v>
      </c>
      <c r="I14" s="425">
        <v>5351.6997972764275</v>
      </c>
      <c r="J14" s="425">
        <v>5978.4607001167724</v>
      </c>
      <c r="K14" s="425">
        <v>6634.1795026509208</v>
      </c>
      <c r="L14" s="425">
        <v>7224.3042432009706</v>
      </c>
      <c r="M14" s="425">
        <v>8150.6388753692945</v>
      </c>
      <c r="N14" s="425">
        <v>9175.6807855092811</v>
      </c>
      <c r="O14" s="425">
        <v>10846.212437536002</v>
      </c>
      <c r="P14" s="425">
        <v>12733.010204038434</v>
      </c>
      <c r="Q14" s="425">
        <v>14484.50878429516</v>
      </c>
      <c r="R14" s="425">
        <v>16874.970095483062</v>
      </c>
      <c r="S14" s="425">
        <v>15013.485055439767</v>
      </c>
      <c r="T14" s="425">
        <v>17905.04741318147</v>
      </c>
      <c r="U14" s="425">
        <v>21892.731953327504</v>
      </c>
      <c r="V14" s="425">
        <v>22818.835297668149</v>
      </c>
      <c r="W14" s="425">
        <v>25450.036894551988</v>
      </c>
      <c r="X14" s="425">
        <v>30232.161498449961</v>
      </c>
      <c r="Y14" s="425">
        <v>35588.616573361316</v>
      </c>
      <c r="Z14" s="425">
        <v>40126.945482898089</v>
      </c>
      <c r="AA14" s="425">
        <v>41426.160155152669</v>
      </c>
      <c r="AB14" s="425">
        <v>43347.13917102664</v>
      </c>
      <c r="AC14" s="425">
        <v>46628.521064721412</v>
      </c>
      <c r="AD14" s="425">
        <v>50382.68970747308</v>
      </c>
      <c r="AE14" s="425">
        <v>55349.367742876777</v>
      </c>
      <c r="AF14" s="425">
        <v>60129.137677975596</v>
      </c>
    </row>
    <row r="15" spans="1:32">
      <c r="A15" s="424" t="s">
        <v>482</v>
      </c>
      <c r="B15" s="403" t="s">
        <v>580</v>
      </c>
      <c r="C15" s="425">
        <v>43.028849790915999</v>
      </c>
      <c r="D15" s="425">
        <v>50.76596850336</v>
      </c>
      <c r="E15" s="425">
        <v>56.446830699429995</v>
      </c>
      <c r="F15" s="425">
        <v>65.838430953539998</v>
      </c>
      <c r="G15" s="425">
        <v>76.609030017570007</v>
      </c>
      <c r="H15" s="425">
        <v>86.142422845559977</v>
      </c>
      <c r="I15" s="425">
        <v>111.44491110767999</v>
      </c>
      <c r="J15" s="425">
        <v>138.30121879304997</v>
      </c>
      <c r="K15" s="425">
        <v>168.70078118888995</v>
      </c>
      <c r="L15" s="425">
        <v>197.99999999498999</v>
      </c>
      <c r="M15" s="425">
        <v>242.44567939382003</v>
      </c>
      <c r="N15" s="425">
        <v>295.67050540125001</v>
      </c>
      <c r="O15" s="425">
        <v>364.07318571109005</v>
      </c>
      <c r="P15" s="425">
        <v>424.34605541848998</v>
      </c>
      <c r="Q15" s="425">
        <v>479.33199819499987</v>
      </c>
      <c r="R15" s="425">
        <v>554.05991875480004</v>
      </c>
      <c r="S15" s="425">
        <v>658.86007672390008</v>
      </c>
      <c r="T15" s="425">
        <v>805.80956258139997</v>
      </c>
      <c r="U15" s="425">
        <v>1050.2768620171003</v>
      </c>
      <c r="V15" s="425">
        <v>1103.6055620212001</v>
      </c>
      <c r="W15" s="425">
        <v>1342.4589970114996</v>
      </c>
      <c r="X15" s="425">
        <v>1740.0246658894998</v>
      </c>
      <c r="Y15" s="425">
        <v>2241.8871089138001</v>
      </c>
      <c r="Z15" s="425">
        <v>2670.1977729547998</v>
      </c>
      <c r="AA15" s="425">
        <v>3006.0367181187999</v>
      </c>
      <c r="AB15" s="425">
        <v>3320.2614950475004</v>
      </c>
      <c r="AC15" s="425">
        <v>4070.5392449451992</v>
      </c>
      <c r="AD15" s="425">
        <v>3871.8079059258998</v>
      </c>
      <c r="AE15" s="425">
        <v>4384.9504409311003</v>
      </c>
      <c r="AF15" s="425">
        <v>4643.6476874103264</v>
      </c>
    </row>
    <row r="16" spans="1:32">
      <c r="A16" s="424" t="s">
        <v>484</v>
      </c>
      <c r="B16" s="403" t="s">
        <v>581</v>
      </c>
      <c r="C16" s="425">
        <v>0</v>
      </c>
      <c r="D16" s="425">
        <v>0</v>
      </c>
      <c r="E16" s="425">
        <v>0</v>
      </c>
      <c r="F16" s="425">
        <v>0</v>
      </c>
      <c r="G16" s="425">
        <v>0</v>
      </c>
      <c r="H16" s="425">
        <v>0</v>
      </c>
      <c r="I16" s="425">
        <v>0</v>
      </c>
      <c r="J16" s="425">
        <v>0</v>
      </c>
      <c r="K16" s="425">
        <v>0</v>
      </c>
      <c r="L16" s="425">
        <v>0</v>
      </c>
      <c r="M16" s="425">
        <v>0</v>
      </c>
      <c r="N16" s="425">
        <v>0</v>
      </c>
      <c r="O16" s="425">
        <v>0</v>
      </c>
      <c r="P16" s="425">
        <v>0</v>
      </c>
      <c r="Q16" s="425">
        <v>0</v>
      </c>
      <c r="R16" s="425">
        <v>0</v>
      </c>
      <c r="S16" s="425">
        <v>0</v>
      </c>
      <c r="T16" s="425">
        <v>0</v>
      </c>
      <c r="U16" s="425">
        <v>0</v>
      </c>
      <c r="V16" s="425">
        <v>0</v>
      </c>
      <c r="W16" s="425">
        <v>0</v>
      </c>
      <c r="X16" s="425">
        <v>0</v>
      </c>
      <c r="Y16" s="425">
        <v>0</v>
      </c>
      <c r="Z16" s="425">
        <v>0</v>
      </c>
      <c r="AA16" s="425">
        <v>0</v>
      </c>
      <c r="AB16" s="425">
        <v>0</v>
      </c>
      <c r="AC16" s="425">
        <v>0</v>
      </c>
      <c r="AD16" s="425">
        <v>0</v>
      </c>
      <c r="AE16" s="425">
        <v>0</v>
      </c>
      <c r="AF16" s="425">
        <v>0</v>
      </c>
    </row>
    <row r="17" spans="1:32">
      <c r="A17" s="424" t="s">
        <v>486</v>
      </c>
      <c r="B17" s="403" t="s">
        <v>582</v>
      </c>
      <c r="C17" s="425">
        <v>334.25095220589708</v>
      </c>
      <c r="D17" s="425">
        <v>386.18944153849429</v>
      </c>
      <c r="E17" s="425">
        <v>430.40250125177334</v>
      </c>
      <c r="F17" s="425">
        <v>456.03588419561896</v>
      </c>
      <c r="G17" s="425">
        <v>527.81039108948778</v>
      </c>
      <c r="H17" s="425">
        <v>593.39941566116022</v>
      </c>
      <c r="I17" s="425">
        <v>608.56396673422307</v>
      </c>
      <c r="J17" s="425">
        <v>562.80944480785786</v>
      </c>
      <c r="K17" s="425">
        <v>687.86877025718479</v>
      </c>
      <c r="L17" s="425">
        <v>786.83177556805219</v>
      </c>
      <c r="M17" s="425">
        <v>802.11129327746653</v>
      </c>
      <c r="N17" s="425">
        <v>914.28905799079348</v>
      </c>
      <c r="O17" s="425">
        <v>1020.671903295511</v>
      </c>
      <c r="P17" s="425">
        <v>1293.9067443411254</v>
      </c>
      <c r="Q17" s="425">
        <v>1990.6114627948311</v>
      </c>
      <c r="R17" s="425">
        <v>2107.7025695337356</v>
      </c>
      <c r="S17" s="425">
        <v>2307.5692028754574</v>
      </c>
      <c r="T17" s="425">
        <v>2927.8636262260206</v>
      </c>
      <c r="U17" s="425">
        <v>3260.6780962231578</v>
      </c>
      <c r="V17" s="425">
        <v>3843.6628626575125</v>
      </c>
      <c r="W17" s="425">
        <v>3538.0941380876743</v>
      </c>
      <c r="X17" s="425">
        <v>4461.0032035505546</v>
      </c>
      <c r="Y17" s="425">
        <v>4333.4875353484249</v>
      </c>
      <c r="Z17" s="425">
        <v>4882.6090475707178</v>
      </c>
      <c r="AA17" s="425">
        <v>5905.8797108419685</v>
      </c>
      <c r="AB17" s="425">
        <v>6625.9771750734481</v>
      </c>
      <c r="AC17" s="425">
        <v>7052.906963551397</v>
      </c>
      <c r="AD17" s="425">
        <v>7170.9153088240009</v>
      </c>
      <c r="AE17" s="425">
        <v>8035.416356566986</v>
      </c>
      <c r="AF17" s="425">
        <v>9527.0060064029312</v>
      </c>
    </row>
    <row r="18" spans="1:32">
      <c r="A18" s="424" t="s">
        <v>488</v>
      </c>
      <c r="B18" s="403" t="s">
        <v>491</v>
      </c>
      <c r="C18" s="425">
        <v>0</v>
      </c>
      <c r="D18" s="425">
        <v>0</v>
      </c>
      <c r="E18" s="425">
        <v>0</v>
      </c>
      <c r="F18" s="425">
        <v>0</v>
      </c>
      <c r="G18" s="425">
        <v>0</v>
      </c>
      <c r="H18" s="425">
        <v>0</v>
      </c>
      <c r="I18" s="425">
        <v>0</v>
      </c>
      <c r="J18" s="425">
        <v>0</v>
      </c>
      <c r="K18" s="425">
        <v>0</v>
      </c>
      <c r="L18" s="425">
        <v>0</v>
      </c>
      <c r="M18" s="425">
        <v>0</v>
      </c>
      <c r="N18" s="425">
        <v>0</v>
      </c>
      <c r="O18" s="425">
        <v>0</v>
      </c>
      <c r="P18" s="425">
        <v>0</v>
      </c>
      <c r="Q18" s="425">
        <v>0</v>
      </c>
      <c r="R18" s="425">
        <v>0</v>
      </c>
      <c r="S18" s="425">
        <v>0</v>
      </c>
      <c r="T18" s="425">
        <v>0</v>
      </c>
      <c r="U18" s="425">
        <v>0</v>
      </c>
      <c r="V18" s="425">
        <v>0</v>
      </c>
      <c r="W18" s="425">
        <v>0</v>
      </c>
      <c r="X18" s="425">
        <v>0</v>
      </c>
      <c r="Y18" s="425">
        <v>0</v>
      </c>
      <c r="Z18" s="425">
        <v>0</v>
      </c>
      <c r="AA18" s="425">
        <v>0</v>
      </c>
      <c r="AB18" s="425">
        <v>0</v>
      </c>
      <c r="AC18" s="425">
        <v>0</v>
      </c>
      <c r="AD18" s="425">
        <v>0</v>
      </c>
      <c r="AE18" s="425">
        <v>0</v>
      </c>
      <c r="AF18" s="425">
        <v>0</v>
      </c>
    </row>
    <row r="19" spans="1:32" s="402" customFormat="1">
      <c r="A19" s="402" t="s">
        <v>320</v>
      </c>
      <c r="B19" s="402" t="s">
        <v>583</v>
      </c>
      <c r="C19" s="426">
        <v>415.722223042542</v>
      </c>
      <c r="D19" s="426">
        <v>500.19964290081288</v>
      </c>
      <c r="E19" s="426">
        <v>570.44460691022982</v>
      </c>
      <c r="F19" s="426">
        <v>680.20191666582002</v>
      </c>
      <c r="G19" s="426">
        <v>805.80795183558985</v>
      </c>
      <c r="H19" s="426">
        <v>929.76702339748977</v>
      </c>
      <c r="I19" s="426">
        <v>1105.42922625806</v>
      </c>
      <c r="J19" s="426">
        <v>1241.9310586761158</v>
      </c>
      <c r="K19" s="426">
        <v>1376.7366757094701</v>
      </c>
      <c r="L19" s="426">
        <v>1494.7986689548889</v>
      </c>
      <c r="M19" s="426">
        <v>1612.3628229730127</v>
      </c>
      <c r="N19" s="426">
        <v>1937.0718401459858</v>
      </c>
      <c r="O19" s="426">
        <v>2285.0671838510075</v>
      </c>
      <c r="P19" s="426">
        <v>2429.7088710400935</v>
      </c>
      <c r="Q19" s="426">
        <v>3059.7647677332998</v>
      </c>
      <c r="R19" s="426">
        <v>4082.3677647769537</v>
      </c>
      <c r="S19" s="426">
        <v>6707.230732121553</v>
      </c>
      <c r="T19" s="426">
        <v>7444.8240811294836</v>
      </c>
      <c r="U19" s="426">
        <v>8634.3094705355506</v>
      </c>
      <c r="V19" s="426">
        <v>10189.055941688757</v>
      </c>
      <c r="W19" s="426">
        <v>12689.931370118758</v>
      </c>
      <c r="X19" s="426">
        <v>14005.461941868107</v>
      </c>
      <c r="Y19" s="426">
        <v>16289.858248233844</v>
      </c>
      <c r="Z19" s="426">
        <v>17127.30071578663</v>
      </c>
      <c r="AA19" s="426">
        <v>17506.552903827145</v>
      </c>
      <c r="AB19" s="426">
        <v>18893.072782215375</v>
      </c>
      <c r="AC19" s="426">
        <v>20727.733879346662</v>
      </c>
      <c r="AD19" s="426">
        <v>21186.05560422577</v>
      </c>
      <c r="AE19" s="426">
        <v>23028.104896562148</v>
      </c>
      <c r="AF19" s="426">
        <v>24583.306060762126</v>
      </c>
    </row>
    <row r="20" spans="1:32">
      <c r="A20" s="424" t="s">
        <v>496</v>
      </c>
      <c r="B20" s="403" t="s">
        <v>584</v>
      </c>
      <c r="C20" s="425">
        <v>38.077112430011994</v>
      </c>
      <c r="D20" s="425">
        <v>45.556411908693008</v>
      </c>
      <c r="E20" s="425">
        <v>54.608734720289988</v>
      </c>
      <c r="F20" s="425">
        <v>66.262701954290009</v>
      </c>
      <c r="G20" s="425">
        <v>76.854511453860013</v>
      </c>
      <c r="H20" s="425">
        <v>93.37316862003</v>
      </c>
      <c r="I20" s="425">
        <v>111.40201670639999</v>
      </c>
      <c r="J20" s="425">
        <v>137.70859570176998</v>
      </c>
      <c r="K20" s="425">
        <v>164.1532506863</v>
      </c>
      <c r="L20" s="425">
        <v>200.00000000014001</v>
      </c>
      <c r="M20" s="425">
        <v>238.07543503141</v>
      </c>
      <c r="N20" s="425">
        <v>283.36358442982998</v>
      </c>
      <c r="O20" s="425">
        <v>394.46329917626002</v>
      </c>
      <c r="P20" s="425">
        <v>467.21535388070987</v>
      </c>
      <c r="Q20" s="425">
        <v>580.72784922567007</v>
      </c>
      <c r="R20" s="425">
        <v>744.01905651950005</v>
      </c>
      <c r="S20" s="425">
        <v>820.00895274240793</v>
      </c>
      <c r="T20" s="425">
        <v>953.93422967634001</v>
      </c>
      <c r="U20" s="425">
        <v>1155.3678710267698</v>
      </c>
      <c r="V20" s="425">
        <v>1351.4386053718197</v>
      </c>
      <c r="W20" s="425">
        <v>1488.94523840034</v>
      </c>
      <c r="X20" s="425">
        <v>1763.9408789747438</v>
      </c>
      <c r="Y20" s="425">
        <v>2047.8224100019199</v>
      </c>
      <c r="Z20" s="425">
        <v>2456.6734227007605</v>
      </c>
      <c r="AA20" s="425">
        <v>2634.6641400422159</v>
      </c>
      <c r="AB20" s="425">
        <v>3020.9027047304694</v>
      </c>
      <c r="AC20" s="425">
        <v>3317.8021758629002</v>
      </c>
      <c r="AD20" s="425">
        <v>3716.5259021236002</v>
      </c>
      <c r="AE20" s="425">
        <v>4127.8322303533341</v>
      </c>
      <c r="AF20" s="425">
        <v>4371.3640683122094</v>
      </c>
    </row>
    <row r="21" spans="1:32">
      <c r="A21" s="424" t="s">
        <v>498</v>
      </c>
      <c r="B21" s="403" t="s">
        <v>489</v>
      </c>
      <c r="C21" s="425">
        <v>377.64511061253</v>
      </c>
      <c r="D21" s="425">
        <v>454.64323099211987</v>
      </c>
      <c r="E21" s="425">
        <v>515.83587218993989</v>
      </c>
      <c r="F21" s="425">
        <v>613.93921471152998</v>
      </c>
      <c r="G21" s="425">
        <v>728.95344038172982</v>
      </c>
      <c r="H21" s="425">
        <v>836.39385477745975</v>
      </c>
      <c r="I21" s="425">
        <v>994.02720955166001</v>
      </c>
      <c r="J21" s="425">
        <v>1104.2224629743457</v>
      </c>
      <c r="K21" s="425">
        <v>1212.5834250231701</v>
      </c>
      <c r="L21" s="425">
        <v>1294.7986689547488</v>
      </c>
      <c r="M21" s="425">
        <v>1374.2873879416027</v>
      </c>
      <c r="N21" s="425">
        <v>1653.7082557161559</v>
      </c>
      <c r="O21" s="425">
        <v>1890.6038846747476</v>
      </c>
      <c r="P21" s="425">
        <v>1962.4935171593836</v>
      </c>
      <c r="Q21" s="425">
        <v>2479.0369185076297</v>
      </c>
      <c r="R21" s="425">
        <v>3338.3487082574538</v>
      </c>
      <c r="S21" s="425">
        <v>5887.2217793791451</v>
      </c>
      <c r="T21" s="425">
        <v>6490.8898514531438</v>
      </c>
      <c r="U21" s="425">
        <v>7478.9415995087802</v>
      </c>
      <c r="V21" s="425">
        <v>8837.6173363169382</v>
      </c>
      <c r="W21" s="425">
        <v>11200.986131718419</v>
      </c>
      <c r="X21" s="425">
        <v>12241.521062893364</v>
      </c>
      <c r="Y21" s="425">
        <v>14242.035838231925</v>
      </c>
      <c r="Z21" s="425">
        <v>14670.62729308587</v>
      </c>
      <c r="AA21" s="425">
        <v>14871.888763784929</v>
      </c>
      <c r="AB21" s="425">
        <v>15872.170077484907</v>
      </c>
      <c r="AC21" s="425">
        <v>17409.931703483762</v>
      </c>
      <c r="AD21" s="425">
        <v>17469.529702102169</v>
      </c>
      <c r="AE21" s="425">
        <v>18900.272666208813</v>
      </c>
      <c r="AF21" s="425">
        <v>20211.941992449916</v>
      </c>
    </row>
    <row r="22" spans="1:32">
      <c r="A22" s="424" t="s">
        <v>504</v>
      </c>
      <c r="B22" s="403" t="s">
        <v>585</v>
      </c>
      <c r="C22" s="425">
        <v>0</v>
      </c>
      <c r="D22" s="425">
        <v>0</v>
      </c>
      <c r="E22" s="425">
        <v>0</v>
      </c>
      <c r="F22" s="425">
        <v>0</v>
      </c>
      <c r="G22" s="425">
        <v>0</v>
      </c>
      <c r="H22" s="425">
        <v>0</v>
      </c>
      <c r="I22" s="425">
        <v>0</v>
      </c>
      <c r="J22" s="425">
        <v>0</v>
      </c>
      <c r="K22" s="425">
        <v>0</v>
      </c>
      <c r="L22" s="425">
        <v>0</v>
      </c>
      <c r="M22" s="425">
        <v>0</v>
      </c>
      <c r="N22" s="425">
        <v>0</v>
      </c>
      <c r="O22" s="425">
        <v>0</v>
      </c>
      <c r="P22" s="425">
        <v>0</v>
      </c>
      <c r="Q22" s="425">
        <v>0</v>
      </c>
      <c r="R22" s="425">
        <v>0</v>
      </c>
      <c r="S22" s="425">
        <v>0</v>
      </c>
      <c r="T22" s="425">
        <v>0</v>
      </c>
      <c r="U22" s="425">
        <v>0</v>
      </c>
      <c r="V22" s="425">
        <v>0</v>
      </c>
      <c r="W22" s="425">
        <v>0</v>
      </c>
      <c r="X22" s="425">
        <v>0</v>
      </c>
      <c r="Y22" s="425">
        <v>0</v>
      </c>
      <c r="Z22" s="425">
        <v>0</v>
      </c>
      <c r="AA22" s="425">
        <v>0</v>
      </c>
      <c r="AB22" s="425">
        <v>0</v>
      </c>
      <c r="AC22" s="425">
        <v>0</v>
      </c>
      <c r="AD22" s="425">
        <v>0</v>
      </c>
      <c r="AE22" s="425">
        <v>0</v>
      </c>
      <c r="AF22" s="425">
        <v>0</v>
      </c>
    </row>
    <row r="23" spans="1:32" s="402" customFormat="1">
      <c r="A23" s="402" t="s">
        <v>321</v>
      </c>
      <c r="B23" s="402" t="s">
        <v>115</v>
      </c>
      <c r="C23" s="426">
        <v>2295.197474088694</v>
      </c>
      <c r="D23" s="426">
        <v>2720.9911075252462</v>
      </c>
      <c r="E23" s="426">
        <v>3040.8071547334694</v>
      </c>
      <c r="F23" s="426">
        <v>3565.5380686095823</v>
      </c>
      <c r="G23" s="426">
        <v>4171.8040531464876</v>
      </c>
      <c r="H23" s="426">
        <v>4718.0437387025077</v>
      </c>
      <c r="I23" s="426">
        <v>5526.3223010526681</v>
      </c>
      <c r="J23" s="426">
        <v>6381.460079506649</v>
      </c>
      <c r="K23" s="426">
        <v>7520.1999593052496</v>
      </c>
      <c r="L23" s="426">
        <v>8313.8741889854737</v>
      </c>
      <c r="M23" s="426">
        <v>9252.7216432405585</v>
      </c>
      <c r="N23" s="426">
        <v>11190.935518700466</v>
      </c>
      <c r="O23" s="426">
        <v>13430.331730257767</v>
      </c>
      <c r="P23" s="426">
        <v>14980.278273721256</v>
      </c>
      <c r="Q23" s="426">
        <v>17458.597048167125</v>
      </c>
      <c r="R23" s="426">
        <v>18255.447235790947</v>
      </c>
      <c r="S23" s="426">
        <v>23675.578879234083</v>
      </c>
      <c r="T23" s="426">
        <v>24634.303012461794</v>
      </c>
      <c r="U23" s="426">
        <v>28369.172960608073</v>
      </c>
      <c r="V23" s="426">
        <v>31958.551525838539</v>
      </c>
      <c r="W23" s="426">
        <v>38785.620093655554</v>
      </c>
      <c r="X23" s="426">
        <v>43464.425095670013</v>
      </c>
      <c r="Y23" s="426">
        <v>51416.262060750625</v>
      </c>
      <c r="Z23" s="426">
        <v>54287.792755605282</v>
      </c>
      <c r="AA23" s="426">
        <v>55087.816536437051</v>
      </c>
      <c r="AB23" s="426">
        <v>57500.183133841805</v>
      </c>
      <c r="AC23" s="426">
        <v>62982.187807726783</v>
      </c>
      <c r="AD23" s="426">
        <v>69251.51154694955</v>
      </c>
      <c r="AE23" s="426">
        <v>80845.578970057628</v>
      </c>
      <c r="AF23" s="426">
        <v>92990.019173802706</v>
      </c>
    </row>
    <row r="24" spans="1:32">
      <c r="A24" s="424" t="s">
        <v>586</v>
      </c>
      <c r="B24" s="403" t="s">
        <v>587</v>
      </c>
      <c r="C24" s="425">
        <v>1676.1415494975301</v>
      </c>
      <c r="D24" s="425">
        <v>1999.17777172509</v>
      </c>
      <c r="E24" s="425">
        <v>2247.7347566290414</v>
      </c>
      <c r="F24" s="425">
        <v>2651.6115349717097</v>
      </c>
      <c r="G24" s="425">
        <v>3121.2793075162699</v>
      </c>
      <c r="H24" s="425">
        <v>3551.3085427717697</v>
      </c>
      <c r="I24" s="425">
        <v>4184.7807774219882</v>
      </c>
      <c r="J24" s="425">
        <v>4789.9273012488011</v>
      </c>
      <c r="K24" s="425">
        <v>5467.1870811746394</v>
      </c>
      <c r="L24" s="425">
        <v>6065.1610115106732</v>
      </c>
      <c r="M24" s="425">
        <v>6729.3335695865544</v>
      </c>
      <c r="N24" s="425">
        <v>8391.5459310255847</v>
      </c>
      <c r="O24" s="425">
        <v>10019.974734696527</v>
      </c>
      <c r="P24" s="425">
        <v>10902.085884413795</v>
      </c>
      <c r="Q24" s="425">
        <v>12489.90403230124</v>
      </c>
      <c r="R24" s="425">
        <v>13822.13528094381</v>
      </c>
      <c r="S24" s="425">
        <v>18842.15489198696</v>
      </c>
      <c r="T24" s="425">
        <v>19556.0026417505</v>
      </c>
      <c r="U24" s="425">
        <v>22207.174073832775</v>
      </c>
      <c r="V24" s="425">
        <v>25316.620214925519</v>
      </c>
      <c r="W24" s="425">
        <v>31181.828885097399</v>
      </c>
      <c r="X24" s="425">
        <v>34130.084150190312</v>
      </c>
      <c r="Y24" s="425">
        <v>39757.746168198573</v>
      </c>
      <c r="Z24" s="425">
        <v>41120.278120078088</v>
      </c>
      <c r="AA24" s="425">
        <v>40949.17368764439</v>
      </c>
      <c r="AB24" s="425">
        <v>42619.168013719798</v>
      </c>
      <c r="AC24" s="425">
        <v>45843.288142731733</v>
      </c>
      <c r="AD24" s="425">
        <v>46052.915497464805</v>
      </c>
      <c r="AE24" s="425">
        <v>49855.908792248636</v>
      </c>
      <c r="AF24" s="425">
        <v>60126.04778380131</v>
      </c>
    </row>
    <row r="25" spans="1:32">
      <c r="A25" s="424" t="s">
        <v>588</v>
      </c>
      <c r="B25" s="403" t="s">
        <v>589</v>
      </c>
      <c r="C25" s="425">
        <v>178.73229069894393</v>
      </c>
      <c r="D25" s="425">
        <v>210.87056440661596</v>
      </c>
      <c r="E25" s="425">
        <v>234.46760501044801</v>
      </c>
      <c r="F25" s="425">
        <v>273.47822773776306</v>
      </c>
      <c r="G25" s="425">
        <v>318.21690554212785</v>
      </c>
      <c r="H25" s="425">
        <v>357.81650310695795</v>
      </c>
      <c r="I25" s="425">
        <v>416.61082843759993</v>
      </c>
      <c r="J25" s="425">
        <v>495.37824904433796</v>
      </c>
      <c r="K25" s="425">
        <v>599.40975680639087</v>
      </c>
      <c r="L25" s="425">
        <v>653.48420153826032</v>
      </c>
      <c r="M25" s="425">
        <v>745.22181108596408</v>
      </c>
      <c r="N25" s="425">
        <v>895.79654594949147</v>
      </c>
      <c r="O25" s="425">
        <v>1113.0545782728802</v>
      </c>
      <c r="P25" s="425">
        <v>1280.4094367313007</v>
      </c>
      <c r="Q25" s="425">
        <v>1517.0495552624984</v>
      </c>
      <c r="R25" s="425">
        <v>1786.4736166247367</v>
      </c>
      <c r="S25" s="425">
        <v>2013.4545682836199</v>
      </c>
      <c r="T25" s="425">
        <v>2212.7803837130946</v>
      </c>
      <c r="U25" s="425">
        <v>2844.2305494885009</v>
      </c>
      <c r="V25" s="425">
        <v>3046.5836001499197</v>
      </c>
      <c r="W25" s="425">
        <v>3499.0405909534502</v>
      </c>
      <c r="X25" s="425">
        <v>4315.4449319760988</v>
      </c>
      <c r="Y25" s="425">
        <v>5410.5112144116483</v>
      </c>
      <c r="Z25" s="425">
        <v>6209.9048994605992</v>
      </c>
      <c r="AA25" s="425">
        <v>6652.4489357620614</v>
      </c>
      <c r="AB25" s="425">
        <v>7018.0786972975002</v>
      </c>
      <c r="AC25" s="425">
        <v>8115.6176605656483</v>
      </c>
      <c r="AD25" s="425">
        <v>8529.3422089876512</v>
      </c>
      <c r="AE25" s="425">
        <v>9285.0432878283937</v>
      </c>
      <c r="AF25" s="425">
        <v>9878.8449167451035</v>
      </c>
    </row>
    <row r="26" spans="1:32">
      <c r="A26" s="424" t="s">
        <v>590</v>
      </c>
      <c r="B26" s="403" t="s">
        <v>591</v>
      </c>
      <c r="C26" s="425">
        <v>440.32363389222007</v>
      </c>
      <c r="D26" s="425">
        <v>510.94277139354017</v>
      </c>
      <c r="E26" s="425">
        <v>558.60479309397999</v>
      </c>
      <c r="F26" s="425">
        <v>640.44830590010963</v>
      </c>
      <c r="G26" s="425">
        <v>732.30784008809007</v>
      </c>
      <c r="H26" s="425">
        <v>808.91869282378025</v>
      </c>
      <c r="I26" s="425">
        <v>924.93069519308017</v>
      </c>
      <c r="J26" s="425">
        <v>1096.1545292135097</v>
      </c>
      <c r="K26" s="425">
        <v>1453.60312132422</v>
      </c>
      <c r="L26" s="425">
        <v>1595.2289759365401</v>
      </c>
      <c r="M26" s="425">
        <v>1778.1662625680392</v>
      </c>
      <c r="N26" s="425">
        <v>1903.5930417253903</v>
      </c>
      <c r="O26" s="425">
        <v>2297.3024172883606</v>
      </c>
      <c r="P26" s="425">
        <v>2797.7829525761608</v>
      </c>
      <c r="Q26" s="425">
        <v>3451.643460603389</v>
      </c>
      <c r="R26" s="425">
        <v>2646.8383382224006</v>
      </c>
      <c r="S26" s="425">
        <v>2819.9694189635002</v>
      </c>
      <c r="T26" s="425">
        <v>2865.5199869981998</v>
      </c>
      <c r="U26" s="425">
        <v>3317.7683372867982</v>
      </c>
      <c r="V26" s="425">
        <v>3595.3477107630997</v>
      </c>
      <c r="W26" s="425">
        <v>4104.7506176047018</v>
      </c>
      <c r="X26" s="425">
        <v>5018.8960135035995</v>
      </c>
      <c r="Y26" s="425">
        <v>6248.0046781403998</v>
      </c>
      <c r="Z26" s="425">
        <v>6957.6097360665972</v>
      </c>
      <c r="AA26" s="425">
        <v>7486.1939130305991</v>
      </c>
      <c r="AB26" s="425">
        <v>7862.9364228245022</v>
      </c>
      <c r="AC26" s="425">
        <v>9023.2820044293967</v>
      </c>
      <c r="AD26" s="425">
        <v>14669.253840497093</v>
      </c>
      <c r="AE26" s="425">
        <v>21704.626889980598</v>
      </c>
      <c r="AF26" s="425">
        <v>22985.126473256289</v>
      </c>
    </row>
    <row r="27" spans="1:32" s="402" customFormat="1">
      <c r="A27" s="402" t="s">
        <v>322</v>
      </c>
      <c r="B27" s="402" t="s">
        <v>114</v>
      </c>
      <c r="C27" s="423">
        <v>608.28008075042237</v>
      </c>
      <c r="D27" s="423">
        <v>709.53513136322181</v>
      </c>
      <c r="E27" s="423">
        <v>787.97306292733947</v>
      </c>
      <c r="F27" s="423">
        <v>903.46793517728031</v>
      </c>
      <c r="G27" s="423">
        <v>631.54181035257284</v>
      </c>
      <c r="H27" s="423">
        <v>764.69385227925272</v>
      </c>
      <c r="I27" s="423">
        <v>906.01647317090283</v>
      </c>
      <c r="J27" s="423">
        <v>888.36650900401446</v>
      </c>
      <c r="K27" s="423">
        <v>1102.0878994172174</v>
      </c>
      <c r="L27" s="423">
        <v>1255.62283374712</v>
      </c>
      <c r="M27" s="423">
        <v>1303.1334839477834</v>
      </c>
      <c r="N27" s="423">
        <v>1350.4524101464388</v>
      </c>
      <c r="O27" s="423">
        <v>1482.8231695208992</v>
      </c>
      <c r="P27" s="423">
        <v>1607.5275121399256</v>
      </c>
      <c r="Q27" s="423">
        <v>2176.3471742819147</v>
      </c>
      <c r="R27" s="423">
        <v>2354.3964298603564</v>
      </c>
      <c r="S27" s="423">
        <v>3018.5430372198953</v>
      </c>
      <c r="T27" s="423">
        <v>3402.1768749661555</v>
      </c>
      <c r="U27" s="423">
        <v>3803.9361618480721</v>
      </c>
      <c r="V27" s="423">
        <v>4382.9698746988179</v>
      </c>
      <c r="W27" s="423">
        <v>4252.7312699550966</v>
      </c>
      <c r="X27" s="423">
        <v>4610.920598913729</v>
      </c>
      <c r="Y27" s="423">
        <v>5404.6585847619763</v>
      </c>
      <c r="Z27" s="423">
        <v>6705.2463253424685</v>
      </c>
      <c r="AA27" s="423">
        <v>7703.6021474750532</v>
      </c>
      <c r="AB27" s="423">
        <v>7963.0592850687626</v>
      </c>
      <c r="AC27" s="423">
        <v>8694.4680960546921</v>
      </c>
      <c r="AD27" s="423">
        <v>8824.1455784327936</v>
      </c>
      <c r="AE27" s="423">
        <v>10034.199370456598</v>
      </c>
      <c r="AF27" s="423">
        <v>11727.469637040647</v>
      </c>
    </row>
    <row r="28" spans="1:32" s="402" customFormat="1">
      <c r="A28" s="402" t="s">
        <v>331</v>
      </c>
      <c r="B28" s="402" t="s">
        <v>116</v>
      </c>
      <c r="C28" s="430">
        <v>670.1536804965599</v>
      </c>
      <c r="D28" s="430">
        <v>613.6895619041029</v>
      </c>
      <c r="E28" s="430">
        <v>650.23159923378171</v>
      </c>
      <c r="F28" s="430">
        <v>636.082339820024</v>
      </c>
      <c r="G28" s="430">
        <v>715.18464958043512</v>
      </c>
      <c r="H28" s="430">
        <v>758.28858962378513</v>
      </c>
      <c r="I28" s="430">
        <v>807.72710575893416</v>
      </c>
      <c r="J28" s="430">
        <v>876.22871132065427</v>
      </c>
      <c r="K28" s="430">
        <v>948.10645577343723</v>
      </c>
      <c r="L28" s="430">
        <v>1061.6492284653725</v>
      </c>
      <c r="M28" s="430">
        <v>1833.9638562586265</v>
      </c>
      <c r="N28" s="430">
        <v>2254.1910444320338</v>
      </c>
      <c r="O28" s="430">
        <v>2433.4039874530822</v>
      </c>
      <c r="P28" s="430">
        <v>2548.0261246566774</v>
      </c>
      <c r="Q28" s="430">
        <v>4164.8581449418489</v>
      </c>
      <c r="R28" s="430">
        <v>2516.7442509413295</v>
      </c>
      <c r="S28" s="430">
        <v>2968.3038551841873</v>
      </c>
      <c r="T28" s="430">
        <v>3294.7396591847937</v>
      </c>
      <c r="U28" s="430">
        <v>4205.3410925446606</v>
      </c>
      <c r="V28" s="430">
        <v>4883.8267061898296</v>
      </c>
      <c r="W28" s="430">
        <v>4590.7412242073096</v>
      </c>
      <c r="X28" s="430">
        <v>4857.585157140481</v>
      </c>
      <c r="Y28" s="430">
        <v>5915.0023321163699</v>
      </c>
      <c r="Z28" s="430">
        <v>6384.8515114602187</v>
      </c>
      <c r="AA28" s="430">
        <v>7878.1337463752916</v>
      </c>
      <c r="AB28" s="430">
        <v>8824.4904591062932</v>
      </c>
      <c r="AC28" s="430">
        <v>9813.5847591824495</v>
      </c>
      <c r="AD28" s="430">
        <v>10489.431516481151</v>
      </c>
      <c r="AE28" s="430">
        <v>11911.182010224957</v>
      </c>
      <c r="AF28" s="430">
        <v>14355.109744836842</v>
      </c>
    </row>
    <row r="29" spans="1:32">
      <c r="A29" s="424" t="s">
        <v>519</v>
      </c>
      <c r="B29" s="403" t="s">
        <v>592</v>
      </c>
      <c r="C29" s="425">
        <v>656.62139298983743</v>
      </c>
      <c r="D29" s="425">
        <v>597.5548358671881</v>
      </c>
      <c r="E29" s="425">
        <v>619.75144747601166</v>
      </c>
      <c r="F29" s="425">
        <v>603.11776835654996</v>
      </c>
      <c r="G29" s="425">
        <v>670.52410400177712</v>
      </c>
      <c r="H29" s="425">
        <v>717.84070985778408</v>
      </c>
      <c r="I29" s="425">
        <v>778.94311532277516</v>
      </c>
      <c r="J29" s="425">
        <v>817.16995092287323</v>
      </c>
      <c r="K29" s="425">
        <v>889.52207947911722</v>
      </c>
      <c r="L29" s="425">
        <v>938.13513136607662</v>
      </c>
      <c r="M29" s="425">
        <v>1707.2722710241644</v>
      </c>
      <c r="N29" s="425">
        <v>2133.566235968166</v>
      </c>
      <c r="O29" s="425">
        <v>2276.9836791316893</v>
      </c>
      <c r="P29" s="425">
        <v>2343.8942921771886</v>
      </c>
      <c r="Q29" s="425">
        <v>3791.075930923239</v>
      </c>
      <c r="R29" s="425">
        <v>2109.4524749363895</v>
      </c>
      <c r="S29" s="425">
        <v>2531.8620125806174</v>
      </c>
      <c r="T29" s="425">
        <v>2827.7292052511439</v>
      </c>
      <c r="U29" s="425">
        <v>3512.7122386188803</v>
      </c>
      <c r="V29" s="425">
        <v>4035.0593624554599</v>
      </c>
      <c r="W29" s="425">
        <v>3845.6764850490995</v>
      </c>
      <c r="X29" s="425">
        <v>4061.1052082264109</v>
      </c>
      <c r="Y29" s="425">
        <v>4603.6784668819992</v>
      </c>
      <c r="Z29" s="425">
        <v>5286.0889905109989</v>
      </c>
      <c r="AA29" s="425">
        <v>6489.976694887001</v>
      </c>
      <c r="AB29" s="425">
        <v>7328.6738016180025</v>
      </c>
      <c r="AC29" s="425">
        <v>8146.7422484949993</v>
      </c>
      <c r="AD29" s="425">
        <v>8658.3947208170102</v>
      </c>
      <c r="AE29" s="425">
        <v>9643.5800495686271</v>
      </c>
      <c r="AF29" s="425">
        <v>11426.227016514011</v>
      </c>
    </row>
    <row r="30" spans="1:32">
      <c r="A30" s="424" t="s">
        <v>521</v>
      </c>
      <c r="B30" s="403" t="s">
        <v>593</v>
      </c>
      <c r="C30" s="425">
        <v>0</v>
      </c>
      <c r="D30" s="425">
        <v>0</v>
      </c>
      <c r="E30" s="425">
        <v>0</v>
      </c>
      <c r="F30" s="425">
        <v>0</v>
      </c>
      <c r="G30" s="425">
        <v>0</v>
      </c>
      <c r="H30" s="425">
        <v>0</v>
      </c>
      <c r="I30" s="425">
        <v>0</v>
      </c>
      <c r="J30" s="425">
        <v>0</v>
      </c>
      <c r="K30" s="425">
        <v>0</v>
      </c>
      <c r="L30" s="425">
        <v>0</v>
      </c>
      <c r="M30" s="425">
        <v>0</v>
      </c>
      <c r="N30" s="425">
        <v>0</v>
      </c>
      <c r="O30" s="425">
        <v>0</v>
      </c>
      <c r="P30" s="425">
        <v>0</v>
      </c>
      <c r="Q30" s="425">
        <v>0</v>
      </c>
      <c r="R30" s="425">
        <v>0</v>
      </c>
      <c r="S30" s="425">
        <v>0</v>
      </c>
      <c r="T30" s="425">
        <v>0</v>
      </c>
      <c r="U30" s="425">
        <v>0</v>
      </c>
      <c r="V30" s="425">
        <v>0</v>
      </c>
      <c r="W30" s="425">
        <v>0</v>
      </c>
      <c r="X30" s="425">
        <v>0</v>
      </c>
      <c r="Y30" s="425">
        <v>0</v>
      </c>
      <c r="Z30" s="425">
        <v>0</v>
      </c>
      <c r="AA30" s="425">
        <v>0</v>
      </c>
      <c r="AB30" s="425">
        <v>0</v>
      </c>
      <c r="AC30" s="425">
        <v>0</v>
      </c>
      <c r="AD30" s="425">
        <v>0</v>
      </c>
      <c r="AE30" s="425">
        <v>0</v>
      </c>
      <c r="AF30" s="425">
        <v>0</v>
      </c>
    </row>
    <row r="31" spans="1:32">
      <c r="A31" s="424" t="s">
        <v>594</v>
      </c>
      <c r="B31" s="403" t="s">
        <v>595</v>
      </c>
      <c r="C31" s="425">
        <v>13.532287506722499</v>
      </c>
      <c r="D31" s="425">
        <v>16.134726036914806</v>
      </c>
      <c r="E31" s="425">
        <v>30.480151757769995</v>
      </c>
      <c r="F31" s="425">
        <v>32.964571463474002</v>
      </c>
      <c r="G31" s="425">
        <v>44.660545578657995</v>
      </c>
      <c r="H31" s="425">
        <v>40.447879766001002</v>
      </c>
      <c r="I31" s="425">
        <v>28.783990436159002</v>
      </c>
      <c r="J31" s="425">
        <v>59.058760397781015</v>
      </c>
      <c r="K31" s="425">
        <v>58.584376294320009</v>
      </c>
      <c r="L31" s="425">
        <v>123.51409709929595</v>
      </c>
      <c r="M31" s="425">
        <v>126.691585234462</v>
      </c>
      <c r="N31" s="425">
        <v>120.62480846386801</v>
      </c>
      <c r="O31" s="425">
        <v>156.42030832139301</v>
      </c>
      <c r="P31" s="425">
        <v>204.13183247948899</v>
      </c>
      <c r="Q31" s="425">
        <v>373.78221401861003</v>
      </c>
      <c r="R31" s="425">
        <v>407.29177600494012</v>
      </c>
      <c r="S31" s="425">
        <v>436.44184260356997</v>
      </c>
      <c r="T31" s="425">
        <v>467.01045393364996</v>
      </c>
      <c r="U31" s="425">
        <v>692.62885392578005</v>
      </c>
      <c r="V31" s="425">
        <v>848.76734373436966</v>
      </c>
      <c r="W31" s="425">
        <v>745.06473915821039</v>
      </c>
      <c r="X31" s="425">
        <v>796.47994891407006</v>
      </c>
      <c r="Y31" s="425">
        <v>1311.3238652343707</v>
      </c>
      <c r="Z31" s="425">
        <v>1098.7625209492198</v>
      </c>
      <c r="AA31" s="425">
        <v>1388.1570514882903</v>
      </c>
      <c r="AB31" s="425">
        <v>1495.8166574882903</v>
      </c>
      <c r="AC31" s="425">
        <v>1666.8425106874492</v>
      </c>
      <c r="AD31" s="425">
        <v>1831.0367956641398</v>
      </c>
      <c r="AE31" s="425">
        <v>2267.6019606563291</v>
      </c>
      <c r="AF31" s="425">
        <v>2928.8827283228306</v>
      </c>
    </row>
    <row r="32" spans="1:32">
      <c r="A32" s="424" t="s">
        <v>523</v>
      </c>
      <c r="B32" s="403" t="s">
        <v>596</v>
      </c>
      <c r="C32" s="425">
        <v>0</v>
      </c>
      <c r="D32" s="425">
        <v>0</v>
      </c>
      <c r="E32" s="425">
        <v>0</v>
      </c>
      <c r="F32" s="425">
        <v>0</v>
      </c>
      <c r="G32" s="425">
        <v>0</v>
      </c>
      <c r="H32" s="425">
        <v>0</v>
      </c>
      <c r="I32" s="425">
        <v>0</v>
      </c>
      <c r="J32" s="425">
        <v>0</v>
      </c>
      <c r="K32" s="425">
        <v>0</v>
      </c>
      <c r="L32" s="425">
        <v>0</v>
      </c>
      <c r="M32" s="425">
        <v>0</v>
      </c>
      <c r="N32" s="425">
        <v>0</v>
      </c>
      <c r="O32" s="425">
        <v>0</v>
      </c>
      <c r="P32" s="425">
        <v>0</v>
      </c>
      <c r="Q32" s="425">
        <v>0</v>
      </c>
      <c r="R32" s="425">
        <v>0</v>
      </c>
      <c r="S32" s="425">
        <v>0</v>
      </c>
      <c r="T32" s="425">
        <v>0</v>
      </c>
      <c r="U32" s="425">
        <v>0</v>
      </c>
      <c r="V32" s="425">
        <v>0</v>
      </c>
      <c r="W32" s="425">
        <v>0</v>
      </c>
      <c r="X32" s="425">
        <v>0</v>
      </c>
      <c r="Y32" s="425">
        <v>0</v>
      </c>
      <c r="Z32" s="425">
        <v>0</v>
      </c>
      <c r="AA32" s="425">
        <v>0</v>
      </c>
      <c r="AB32" s="425">
        <v>0</v>
      </c>
      <c r="AC32" s="425">
        <v>0</v>
      </c>
      <c r="AD32" s="425">
        <v>0</v>
      </c>
      <c r="AE32" s="425">
        <v>0</v>
      </c>
      <c r="AF32" s="425">
        <v>0</v>
      </c>
    </row>
    <row r="33" spans="1:32" s="402" customFormat="1">
      <c r="A33" s="402" t="s">
        <v>370</v>
      </c>
      <c r="B33" s="402" t="s">
        <v>597</v>
      </c>
      <c r="C33" s="423">
        <v>129.99196666623001</v>
      </c>
      <c r="D33" s="423">
        <v>145.84357831975501</v>
      </c>
      <c r="E33" s="423">
        <v>183.55681251545101</v>
      </c>
      <c r="F33" s="423">
        <v>207.24799488696698</v>
      </c>
      <c r="G33" s="423">
        <v>239.47492902112302</v>
      </c>
      <c r="H33" s="423">
        <v>272.82020346031385</v>
      </c>
      <c r="I33" s="423">
        <v>320.30516256885994</v>
      </c>
      <c r="J33" s="423">
        <v>379.58093691230897</v>
      </c>
      <c r="K33" s="423">
        <v>444.39431704155209</v>
      </c>
      <c r="L33" s="423">
        <v>627.10768365755189</v>
      </c>
      <c r="M33" s="423">
        <v>816.98498474683504</v>
      </c>
      <c r="N33" s="423">
        <v>985.832796508049</v>
      </c>
      <c r="O33" s="423">
        <v>1163.0542950575382</v>
      </c>
      <c r="P33" s="423">
        <v>1337.3071216984122</v>
      </c>
      <c r="Q33" s="423">
        <v>1565.877652811427</v>
      </c>
      <c r="R33" s="423">
        <v>1706.9844403600964</v>
      </c>
      <c r="S33" s="423">
        <v>1903.6616295166987</v>
      </c>
      <c r="T33" s="423">
        <v>2070.00978176939</v>
      </c>
      <c r="U33" s="423">
        <v>2275.9589502976582</v>
      </c>
      <c r="V33" s="423">
        <v>2487.0876711618994</v>
      </c>
      <c r="W33" s="423">
        <v>2647.8025736966088</v>
      </c>
      <c r="X33" s="423">
        <v>2799.0184422846996</v>
      </c>
      <c r="Y33" s="423">
        <v>3283.0301587092208</v>
      </c>
      <c r="Z33" s="423">
        <v>3825.9565775282108</v>
      </c>
      <c r="AA33" s="423">
        <v>4012.6375444275586</v>
      </c>
      <c r="AB33" s="423">
        <v>5489.1051505508512</v>
      </c>
      <c r="AC33" s="423">
        <v>5503.9781559294006</v>
      </c>
      <c r="AD33" s="423">
        <v>4978.7142747818398</v>
      </c>
      <c r="AE33" s="423">
        <v>5496.9194342301498</v>
      </c>
      <c r="AF33" s="423">
        <v>6038.2799770815564</v>
      </c>
    </row>
    <row r="34" spans="1:32">
      <c r="A34" s="424" t="s">
        <v>598</v>
      </c>
      <c r="B34" s="403" t="s">
        <v>599</v>
      </c>
      <c r="C34" s="425">
        <v>0</v>
      </c>
      <c r="D34" s="425">
        <v>0</v>
      </c>
      <c r="E34" s="425">
        <v>0</v>
      </c>
      <c r="F34" s="425">
        <v>0</v>
      </c>
      <c r="G34" s="425">
        <v>0</v>
      </c>
      <c r="H34" s="425">
        <v>0</v>
      </c>
      <c r="I34" s="425">
        <v>0</v>
      </c>
      <c r="J34" s="425">
        <v>0</v>
      </c>
      <c r="K34" s="425">
        <v>0</v>
      </c>
      <c r="L34" s="425">
        <v>0</v>
      </c>
      <c r="M34" s="425">
        <v>0</v>
      </c>
      <c r="N34" s="425">
        <v>0</v>
      </c>
      <c r="O34" s="425">
        <v>0</v>
      </c>
      <c r="P34" s="425">
        <v>0</v>
      </c>
      <c r="Q34" s="425">
        <v>0</v>
      </c>
      <c r="R34" s="425">
        <v>0</v>
      </c>
      <c r="S34" s="425">
        <v>0</v>
      </c>
      <c r="T34" s="425">
        <v>0</v>
      </c>
      <c r="U34" s="425">
        <v>0</v>
      </c>
      <c r="V34" s="425">
        <v>0</v>
      </c>
      <c r="W34" s="425">
        <v>0</v>
      </c>
      <c r="X34" s="425">
        <v>0</v>
      </c>
      <c r="Y34" s="425">
        <v>0</v>
      </c>
      <c r="Z34" s="425">
        <v>0</v>
      </c>
      <c r="AA34" s="425">
        <v>0</v>
      </c>
      <c r="AB34" s="425">
        <v>0</v>
      </c>
      <c r="AC34" s="425">
        <v>0</v>
      </c>
      <c r="AD34" s="425">
        <v>0</v>
      </c>
      <c r="AE34" s="425">
        <v>0</v>
      </c>
      <c r="AF34" s="425">
        <v>0</v>
      </c>
    </row>
    <row r="35" spans="1:32">
      <c r="A35" s="424" t="s">
        <v>600</v>
      </c>
      <c r="B35" s="403" t="s">
        <v>601</v>
      </c>
      <c r="C35" s="425">
        <v>129.99196666623001</v>
      </c>
      <c r="D35" s="425">
        <v>145.84357831975501</v>
      </c>
      <c r="E35" s="425">
        <v>183.55681251545101</v>
      </c>
      <c r="F35" s="425">
        <v>207.24799488696698</v>
      </c>
      <c r="G35" s="425">
        <v>239.47492902112302</v>
      </c>
      <c r="H35" s="425">
        <v>272.82020346031385</v>
      </c>
      <c r="I35" s="425">
        <v>320.30516256885994</v>
      </c>
      <c r="J35" s="425">
        <v>379.58093691230897</v>
      </c>
      <c r="K35" s="425">
        <v>444.39431704155209</v>
      </c>
      <c r="L35" s="425">
        <v>627.10768365755189</v>
      </c>
      <c r="M35" s="425">
        <v>816.98498474683504</v>
      </c>
      <c r="N35" s="425">
        <v>985.832796508049</v>
      </c>
      <c r="O35" s="425">
        <v>1163.0542950575382</v>
      </c>
      <c r="P35" s="425">
        <v>1337.3071216984122</v>
      </c>
      <c r="Q35" s="425">
        <v>1565.877652811427</v>
      </c>
      <c r="R35" s="425">
        <v>1706.9844403600964</v>
      </c>
      <c r="S35" s="425">
        <v>1903.6616295166987</v>
      </c>
      <c r="T35" s="425">
        <v>2070.00978176939</v>
      </c>
      <c r="U35" s="425">
        <v>2275.9589502976582</v>
      </c>
      <c r="V35" s="425">
        <v>2487.0876711618994</v>
      </c>
      <c r="W35" s="425">
        <v>2647.8025736966088</v>
      </c>
      <c r="X35" s="425">
        <v>2799.0184422846996</v>
      </c>
      <c r="Y35" s="425">
        <v>3283.0301587092208</v>
      </c>
      <c r="Z35" s="425">
        <v>3825.9565775282108</v>
      </c>
      <c r="AA35" s="425">
        <v>4012.6375444275586</v>
      </c>
      <c r="AB35" s="425">
        <v>5489.1051505508512</v>
      </c>
      <c r="AC35" s="425">
        <v>5503.9781559294006</v>
      </c>
      <c r="AD35" s="425">
        <v>4978.7142747818398</v>
      </c>
      <c r="AE35" s="425">
        <v>5496.9194342301498</v>
      </c>
      <c r="AF35" s="425">
        <v>6038.2799770815564</v>
      </c>
    </row>
    <row r="36" spans="1:32">
      <c r="A36" s="424" t="s">
        <v>602</v>
      </c>
      <c r="B36" s="403" t="s">
        <v>603</v>
      </c>
      <c r="C36" s="425">
        <v>0</v>
      </c>
      <c r="D36" s="425">
        <v>0</v>
      </c>
      <c r="E36" s="425">
        <v>0</v>
      </c>
      <c r="F36" s="425">
        <v>0</v>
      </c>
      <c r="G36" s="425">
        <v>0</v>
      </c>
      <c r="H36" s="425">
        <v>0</v>
      </c>
      <c r="I36" s="425">
        <v>0</v>
      </c>
      <c r="J36" s="425">
        <v>0</v>
      </c>
      <c r="K36" s="425">
        <v>0</v>
      </c>
      <c r="L36" s="425">
        <v>0</v>
      </c>
      <c r="M36" s="425">
        <v>0</v>
      </c>
      <c r="N36" s="425">
        <v>0</v>
      </c>
      <c r="O36" s="425">
        <v>0</v>
      </c>
      <c r="P36" s="425">
        <v>0</v>
      </c>
      <c r="Q36" s="425">
        <v>0</v>
      </c>
      <c r="R36" s="425">
        <v>0</v>
      </c>
      <c r="S36" s="425">
        <v>0</v>
      </c>
      <c r="T36" s="425">
        <v>0</v>
      </c>
      <c r="U36" s="425">
        <v>0</v>
      </c>
      <c r="V36" s="425">
        <v>0</v>
      </c>
      <c r="W36" s="425">
        <v>0</v>
      </c>
      <c r="X36" s="425">
        <v>0</v>
      </c>
      <c r="Y36" s="425">
        <v>0</v>
      </c>
      <c r="Z36" s="425">
        <v>0</v>
      </c>
      <c r="AA36" s="425">
        <v>0</v>
      </c>
      <c r="AB36" s="425">
        <v>0</v>
      </c>
      <c r="AC36" s="425">
        <v>0</v>
      </c>
      <c r="AD36" s="425">
        <v>0</v>
      </c>
      <c r="AE36" s="425">
        <v>0</v>
      </c>
      <c r="AF36" s="425">
        <v>0</v>
      </c>
    </row>
    <row r="37" spans="1:32" s="402" customFormat="1">
      <c r="A37" s="402" t="s">
        <v>332</v>
      </c>
      <c r="B37" s="402" t="s">
        <v>111</v>
      </c>
      <c r="C37" s="423">
        <v>69.42161243999999</v>
      </c>
      <c r="D37" s="423">
        <v>115.42471692499998</v>
      </c>
      <c r="E37" s="423">
        <v>78.982036038999993</v>
      </c>
      <c r="F37" s="423">
        <v>87.552583729999995</v>
      </c>
      <c r="G37" s="423">
        <v>102.18408729999999</v>
      </c>
      <c r="H37" s="423">
        <v>78.456890016000003</v>
      </c>
      <c r="I37" s="423">
        <v>54.840305285999996</v>
      </c>
      <c r="J37" s="423">
        <v>34.791393720999999</v>
      </c>
      <c r="K37" s="423">
        <v>100.81916139960002</v>
      </c>
      <c r="L37" s="423">
        <v>90.642752901000009</v>
      </c>
      <c r="M37" s="423">
        <v>100.20905899499999</v>
      </c>
      <c r="N37" s="423">
        <v>174.8220523</v>
      </c>
      <c r="O37" s="423">
        <v>192.80464329999998</v>
      </c>
      <c r="P37" s="423">
        <v>375.00362860000001</v>
      </c>
      <c r="Q37" s="423">
        <v>409.69618199999996</v>
      </c>
      <c r="R37" s="423">
        <v>256.16329363</v>
      </c>
      <c r="S37" s="423">
        <v>186.77445209999996</v>
      </c>
      <c r="T37" s="423">
        <v>325.55772730000001</v>
      </c>
      <c r="U37" s="423">
        <v>735.11268180000013</v>
      </c>
      <c r="V37" s="423">
        <v>757.20360484211983</v>
      </c>
      <c r="W37" s="423">
        <v>1076.2550180200001</v>
      </c>
      <c r="X37" s="423">
        <v>967.86164928999983</v>
      </c>
      <c r="Y37" s="423">
        <v>1081.3715842000001</v>
      </c>
      <c r="Z37" s="423">
        <v>781.53486759999976</v>
      </c>
      <c r="AA37" s="423">
        <v>767.49551259999998</v>
      </c>
      <c r="AB37" s="423">
        <v>574.84429547999991</v>
      </c>
      <c r="AC37" s="423">
        <v>426.69400846950003</v>
      </c>
      <c r="AD37" s="423">
        <v>489.22682401139991</v>
      </c>
      <c r="AE37" s="423">
        <v>575.15660959292461</v>
      </c>
      <c r="AF37" s="423">
        <v>503.74093751723501</v>
      </c>
    </row>
    <row r="38" spans="1:32">
      <c r="A38" s="414"/>
      <c r="B38" s="415" t="s">
        <v>525</v>
      </c>
      <c r="C38" s="416">
        <v>10010.462030785435</v>
      </c>
      <c r="D38" s="416">
        <v>11538.736129833052</v>
      </c>
      <c r="E38" s="416">
        <v>13114.42205818826</v>
      </c>
      <c r="F38" s="416">
        <v>15584.435435729793</v>
      </c>
      <c r="G38" s="416">
        <v>17801.478222709531</v>
      </c>
      <c r="H38" s="416">
        <v>20416.16289972694</v>
      </c>
      <c r="I38" s="416">
        <v>23435.89932224376</v>
      </c>
      <c r="J38" s="416">
        <v>26559.748482884916</v>
      </c>
      <c r="K38" s="416">
        <v>31338.366851583738</v>
      </c>
      <c r="L38" s="416">
        <v>34448.265697594499</v>
      </c>
      <c r="M38" s="416">
        <v>41067.176548533331</v>
      </c>
      <c r="N38" s="416">
        <v>46929.965871559376</v>
      </c>
      <c r="O38" s="416">
        <v>56367.78524776164</v>
      </c>
      <c r="P38" s="416">
        <v>63275.108850607117</v>
      </c>
      <c r="Q38" s="416">
        <v>76686.021422798513</v>
      </c>
      <c r="R38" s="416">
        <v>88639.775796373331</v>
      </c>
      <c r="S38" s="416">
        <v>105861.89375669355</v>
      </c>
      <c r="T38" s="416">
        <v>119899.88559348289</v>
      </c>
      <c r="U38" s="416">
        <v>139207.17802265217</v>
      </c>
      <c r="V38" s="416">
        <v>155362.19299681182</v>
      </c>
      <c r="W38" s="416">
        <v>173591.51069153677</v>
      </c>
      <c r="X38" s="416">
        <v>199047.82982782085</v>
      </c>
      <c r="Y38" s="416">
        <v>228266.11820654929</v>
      </c>
      <c r="Z38" s="416">
        <v>261147.57755512663</v>
      </c>
      <c r="AA38" s="416">
        <v>288635.33242751716</v>
      </c>
      <c r="AB38" s="416">
        <v>318567.14272782498</v>
      </c>
      <c r="AC38" s="416">
        <v>348633.85998553346</v>
      </c>
      <c r="AD38" s="416">
        <v>373540.70457602909</v>
      </c>
      <c r="AE38" s="416">
        <v>423219.14626213402</v>
      </c>
      <c r="AF38" s="416">
        <v>488917.53557156358</v>
      </c>
    </row>
    <row r="40" spans="1:32">
      <c r="A40" s="417" t="s">
        <v>191</v>
      </c>
    </row>
    <row r="41" spans="1:32">
      <c r="A41" s="417" t="s">
        <v>460</v>
      </c>
      <c r="C41" s="418"/>
      <c r="D41" s="418"/>
      <c r="E41" s="418"/>
      <c r="F41" s="418"/>
      <c r="G41" s="418"/>
      <c r="H41" s="418"/>
      <c r="I41" s="418"/>
      <c r="J41" s="418"/>
      <c r="K41" s="418"/>
      <c r="L41" s="418"/>
      <c r="M41" s="418"/>
      <c r="N41" s="418"/>
      <c r="O41" s="418"/>
      <c r="P41" s="418"/>
      <c r="Q41" s="418"/>
      <c r="R41" s="418"/>
      <c r="S41" s="418"/>
      <c r="T41" s="418"/>
      <c r="U41" s="418"/>
      <c r="V41" s="418"/>
      <c r="W41" s="418"/>
      <c r="X41" s="418"/>
      <c r="Y41" s="418"/>
      <c r="Z41" s="418"/>
      <c r="AA41" s="418"/>
      <c r="AB41" s="418"/>
      <c r="AC41" s="418"/>
      <c r="AD41" s="418"/>
      <c r="AE41" s="418"/>
    </row>
    <row r="42" spans="1:32">
      <c r="A42" s="417" t="s">
        <v>461</v>
      </c>
    </row>
    <row r="43" spans="1:32">
      <c r="A43" s="417" t="s">
        <v>462</v>
      </c>
    </row>
    <row r="44" spans="1:32">
      <c r="A44" s="417" t="s">
        <v>463</v>
      </c>
    </row>
    <row r="46" spans="1:32">
      <c r="A46" s="1" t="s">
        <v>681</v>
      </c>
    </row>
    <row r="47" spans="1:32">
      <c r="A47" s="452" t="s">
        <v>679</v>
      </c>
    </row>
  </sheetData>
  <mergeCells count="3">
    <mergeCell ref="A3:A4"/>
    <mergeCell ref="B3:B4"/>
    <mergeCell ref="C3:AF3"/>
  </mergeCells>
  <hyperlinks>
    <hyperlink ref="A47" location="Contents!A1" display="Link to Contents" xr:uid="{00000000-0004-0000-1B00-000000000000}"/>
  </hyperlinks>
  <pageMargins left="0.75" right="0.75" top="1" bottom="1" header="0.5" footer="0.5"/>
  <pageSetup paperSize="9" orientation="portrait" horizontalDpi="4294967292" verticalDpi="429496729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8"/>
  </sheetPr>
  <dimension ref="A1:AF28"/>
  <sheetViews>
    <sheetView zoomScale="120" zoomScaleNormal="120" zoomScalePageLayoutView="150" workbookViewId="0">
      <pane xSplit="2" ySplit="4" topLeftCell="AA5" activePane="bottomRight" state="frozen"/>
      <selection activeCell="B75" sqref="B75"/>
      <selection pane="topRight" activeCell="B75" sqref="B75"/>
      <selection pane="bottomLeft" activeCell="B75" sqref="B75"/>
      <selection pane="bottomRight"/>
    </sheetView>
  </sheetViews>
  <sheetFormatPr defaultColWidth="12.42578125" defaultRowHeight="15.75"/>
  <cols>
    <col min="1" max="1" width="12.42578125" style="422"/>
    <col min="2" max="2" width="58.7109375" style="422" bestFit="1" customWidth="1"/>
    <col min="3" max="29" width="10.85546875" style="422" customWidth="1"/>
    <col min="30" max="16384" width="12.42578125" style="422"/>
  </cols>
  <sheetData>
    <row r="1" spans="1:32">
      <c r="A1" s="448" t="s">
        <v>755</v>
      </c>
    </row>
    <row r="2" spans="1:32">
      <c r="A2" s="449"/>
    </row>
    <row r="3" spans="1:32">
      <c r="A3" s="554" t="s">
        <v>526</v>
      </c>
      <c r="B3" s="554" t="s">
        <v>604</v>
      </c>
      <c r="C3" s="556" t="s">
        <v>3</v>
      </c>
      <c r="D3" s="556"/>
      <c r="E3" s="556"/>
      <c r="F3" s="556"/>
      <c r="G3" s="556"/>
      <c r="H3" s="556"/>
      <c r="I3" s="556"/>
      <c r="J3" s="556"/>
      <c r="K3" s="556"/>
      <c r="L3" s="556"/>
      <c r="M3" s="556"/>
      <c r="N3" s="556"/>
      <c r="O3" s="556"/>
      <c r="P3" s="556"/>
      <c r="Q3" s="556"/>
      <c r="R3" s="556"/>
      <c r="S3" s="556"/>
      <c r="T3" s="556"/>
      <c r="U3" s="556"/>
      <c r="V3" s="556"/>
      <c r="W3" s="556"/>
      <c r="X3" s="556"/>
      <c r="Y3" s="556"/>
      <c r="Z3" s="556"/>
      <c r="AA3" s="556"/>
      <c r="AB3" s="556"/>
      <c r="AC3" s="556"/>
      <c r="AD3" s="556"/>
      <c r="AE3" s="556"/>
      <c r="AF3" s="556"/>
    </row>
    <row r="4" spans="1:32">
      <c r="A4" s="555"/>
      <c r="B4" s="555"/>
      <c r="C4" s="405">
        <v>1990</v>
      </c>
      <c r="D4" s="405">
        <v>1991</v>
      </c>
      <c r="E4" s="405">
        <v>1992</v>
      </c>
      <c r="F4" s="405">
        <v>1993</v>
      </c>
      <c r="G4" s="405">
        <v>1994</v>
      </c>
      <c r="H4" s="405">
        <v>1995</v>
      </c>
      <c r="I4" s="405">
        <v>1996</v>
      </c>
      <c r="J4" s="405">
        <v>1997</v>
      </c>
      <c r="K4" s="405">
        <v>1998</v>
      </c>
      <c r="L4" s="405">
        <v>1999</v>
      </c>
      <c r="M4" s="405">
        <v>2000</v>
      </c>
      <c r="N4" s="405">
        <v>2001</v>
      </c>
      <c r="O4" s="405">
        <v>2002</v>
      </c>
      <c r="P4" s="405">
        <v>2003</v>
      </c>
      <c r="Q4" s="405">
        <v>2004</v>
      </c>
      <c r="R4" s="405">
        <v>2005</v>
      </c>
      <c r="S4" s="405">
        <v>2006</v>
      </c>
      <c r="T4" s="405">
        <v>2007</v>
      </c>
      <c r="U4" s="405">
        <v>2008</v>
      </c>
      <c r="V4" s="405">
        <v>2009</v>
      </c>
      <c r="W4" s="405">
        <v>2010</v>
      </c>
      <c r="X4" s="405">
        <v>2011</v>
      </c>
      <c r="Y4" s="405">
        <v>2012</v>
      </c>
      <c r="Z4" s="405">
        <v>2013</v>
      </c>
      <c r="AA4" s="405">
        <v>2014</v>
      </c>
      <c r="AB4" s="405">
        <v>2015</v>
      </c>
      <c r="AC4" s="405">
        <v>2016</v>
      </c>
      <c r="AD4" s="405">
        <v>2017</v>
      </c>
      <c r="AE4" s="405">
        <v>2018</v>
      </c>
      <c r="AF4" s="405">
        <v>2019</v>
      </c>
    </row>
    <row r="5" spans="1:32" ht="11.1" customHeight="1">
      <c r="A5" s="402" t="s">
        <v>528</v>
      </c>
      <c r="B5" s="402" t="s">
        <v>179</v>
      </c>
      <c r="C5" s="426">
        <v>4193.7974241900856</v>
      </c>
      <c r="D5" s="426">
        <v>4672.2305129201559</v>
      </c>
      <c r="E5" s="426">
        <v>5443.7686408199797</v>
      </c>
      <c r="F5" s="426">
        <v>6599.3747322564132</v>
      </c>
      <c r="G5" s="426">
        <v>7336.5187156959691</v>
      </c>
      <c r="H5" s="426">
        <v>8524.6313152455223</v>
      </c>
      <c r="I5" s="426">
        <v>9552.5744209687728</v>
      </c>
      <c r="J5" s="426">
        <v>10707.944120300253</v>
      </c>
      <c r="K5" s="426">
        <v>13016.599846403506</v>
      </c>
      <c r="L5" s="426">
        <v>13872.031144061366</v>
      </c>
      <c r="M5" s="426">
        <v>17936.280759681893</v>
      </c>
      <c r="N5" s="426">
        <v>19698.622016055851</v>
      </c>
      <c r="O5" s="426">
        <v>23184.737289955909</v>
      </c>
      <c r="P5" s="426">
        <v>24267.607092028673</v>
      </c>
      <c r="Q5" s="426">
        <v>31911.843992714701</v>
      </c>
      <c r="R5" s="426">
        <v>37541.074246276148</v>
      </c>
      <c r="S5" s="426">
        <v>47580.483376963013</v>
      </c>
      <c r="T5" s="426">
        <v>55007.503728163501</v>
      </c>
      <c r="U5" s="426">
        <v>62164.045246054411</v>
      </c>
      <c r="V5" s="426">
        <v>69027.805277658466</v>
      </c>
      <c r="W5" s="426">
        <v>73562.126473591241</v>
      </c>
      <c r="X5" s="426">
        <v>84270.128170582611</v>
      </c>
      <c r="Y5" s="426">
        <v>93301.338806688829</v>
      </c>
      <c r="Z5" s="426">
        <v>113260.3351227861</v>
      </c>
      <c r="AA5" s="426">
        <v>135571.47313839779</v>
      </c>
      <c r="AB5" s="426">
        <v>154923.79240617598</v>
      </c>
      <c r="AC5" s="426">
        <v>170139.68509405348</v>
      </c>
      <c r="AD5" s="426">
        <v>179612.72256744566</v>
      </c>
      <c r="AE5" s="426">
        <v>205930.0598877272</v>
      </c>
      <c r="AF5" s="426">
        <v>244551.36835837032</v>
      </c>
    </row>
    <row r="6" spans="1:32" ht="11.1" customHeight="1">
      <c r="A6" s="424" t="s">
        <v>274</v>
      </c>
      <c r="B6" s="403" t="s">
        <v>605</v>
      </c>
      <c r="C6" s="413">
        <v>4193.6425241900852</v>
      </c>
      <c r="D6" s="413">
        <v>4671.6843129201561</v>
      </c>
      <c r="E6" s="413">
        <v>5441.7546408199796</v>
      </c>
      <c r="F6" s="413">
        <v>6598.3042322564133</v>
      </c>
      <c r="G6" s="413">
        <v>7332.7461156959689</v>
      </c>
      <c r="H6" s="413">
        <v>8514.8953152455215</v>
      </c>
      <c r="I6" s="413">
        <v>9544.2799209687728</v>
      </c>
      <c r="J6" s="413">
        <v>10628.962807041069</v>
      </c>
      <c r="K6" s="413">
        <v>12910.179281677698</v>
      </c>
      <c r="L6" s="413">
        <v>13722.484768785798</v>
      </c>
      <c r="M6" s="413">
        <v>17694.375125765851</v>
      </c>
      <c r="N6" s="413">
        <v>19377.367279360104</v>
      </c>
      <c r="O6" s="413">
        <v>22897.472376949685</v>
      </c>
      <c r="P6" s="413">
        <v>24013.44989789946</v>
      </c>
      <c r="Q6" s="413">
        <v>31646.501059686285</v>
      </c>
      <c r="R6" s="413">
        <v>37291.411994332047</v>
      </c>
      <c r="S6" s="413">
        <v>47375.523743662707</v>
      </c>
      <c r="T6" s="413">
        <v>54545.42814355177</v>
      </c>
      <c r="U6" s="413">
        <v>61339.640632301955</v>
      </c>
      <c r="V6" s="413">
        <v>68133.353742212566</v>
      </c>
      <c r="W6" s="413">
        <v>72579.240679986295</v>
      </c>
      <c r="X6" s="413">
        <v>83204.436238560927</v>
      </c>
      <c r="Y6" s="413">
        <v>92214.120810404405</v>
      </c>
      <c r="Z6" s="413">
        <v>112030.2100183062</v>
      </c>
      <c r="AA6" s="413">
        <v>134292.56316993569</v>
      </c>
      <c r="AB6" s="413">
        <v>153422.22037109625</v>
      </c>
      <c r="AC6" s="413">
        <v>168431.1427266481</v>
      </c>
      <c r="AD6" s="413">
        <v>177145.23051719216</v>
      </c>
      <c r="AE6" s="413">
        <v>202017.52735735642</v>
      </c>
      <c r="AF6" s="413">
        <v>240110.17345403318</v>
      </c>
    </row>
    <row r="7" spans="1:32" ht="11.1" customHeight="1">
      <c r="A7" s="424" t="s">
        <v>275</v>
      </c>
      <c r="B7" s="403" t="s">
        <v>606</v>
      </c>
      <c r="C7" s="413">
        <v>0.15489999999999998</v>
      </c>
      <c r="D7" s="413">
        <v>0.54620000000000002</v>
      </c>
      <c r="E7" s="413">
        <v>2.0140000000000002</v>
      </c>
      <c r="F7" s="413">
        <v>1.0705</v>
      </c>
      <c r="G7" s="413">
        <v>3.7726000000000002</v>
      </c>
      <c r="H7" s="413">
        <v>9.7360000000000007</v>
      </c>
      <c r="I7" s="413">
        <v>8.2944999999999993</v>
      </c>
      <c r="J7" s="413">
        <v>78.981313259185185</v>
      </c>
      <c r="K7" s="413">
        <v>106.42056472580821</v>
      </c>
      <c r="L7" s="413">
        <v>149.54637527556707</v>
      </c>
      <c r="M7" s="413">
        <v>241.90563391604172</v>
      </c>
      <c r="N7" s="413">
        <v>321.2547366957474</v>
      </c>
      <c r="O7" s="413">
        <v>287.26491300622519</v>
      </c>
      <c r="P7" s="413">
        <v>254.15719412921339</v>
      </c>
      <c r="Q7" s="413">
        <v>265.34293302841758</v>
      </c>
      <c r="R7" s="413">
        <v>249.66225194410222</v>
      </c>
      <c r="S7" s="413">
        <v>204.95963330030651</v>
      </c>
      <c r="T7" s="413">
        <v>462.07558461173113</v>
      </c>
      <c r="U7" s="413">
        <v>824.40461375245832</v>
      </c>
      <c r="V7" s="413">
        <v>894.45153544590323</v>
      </c>
      <c r="W7" s="413">
        <v>982.88579360494305</v>
      </c>
      <c r="X7" s="413">
        <v>1065.6919320216837</v>
      </c>
      <c r="Y7" s="413">
        <v>1087.217996284425</v>
      </c>
      <c r="Z7" s="413">
        <v>1230.1251044799026</v>
      </c>
      <c r="AA7" s="413">
        <v>1278.9099684621092</v>
      </c>
      <c r="AB7" s="413">
        <v>1501.5720350797287</v>
      </c>
      <c r="AC7" s="413">
        <v>1708.5423674053616</v>
      </c>
      <c r="AD7" s="413">
        <v>2467.4920502534869</v>
      </c>
      <c r="AE7" s="413">
        <v>3912.5325303707832</v>
      </c>
      <c r="AF7" s="413">
        <v>4441.1949043371369</v>
      </c>
    </row>
    <row r="8" spans="1:32" ht="11.1" customHeight="1">
      <c r="A8" s="424" t="s">
        <v>607</v>
      </c>
      <c r="B8" s="403" t="s">
        <v>608</v>
      </c>
      <c r="C8" s="413">
        <v>0</v>
      </c>
      <c r="D8" s="413">
        <v>0</v>
      </c>
      <c r="E8" s="413">
        <v>0</v>
      </c>
      <c r="F8" s="413">
        <v>0</v>
      </c>
      <c r="G8" s="413">
        <v>0</v>
      </c>
      <c r="H8" s="413">
        <v>0</v>
      </c>
      <c r="I8" s="413">
        <v>0</v>
      </c>
      <c r="J8" s="413">
        <v>0</v>
      </c>
      <c r="K8" s="413">
        <v>0</v>
      </c>
      <c r="L8" s="413">
        <v>0</v>
      </c>
      <c r="M8" s="413">
        <v>0</v>
      </c>
      <c r="N8" s="413">
        <v>0</v>
      </c>
      <c r="O8" s="413">
        <v>0</v>
      </c>
      <c r="P8" s="413">
        <v>0</v>
      </c>
      <c r="Q8" s="413">
        <v>0</v>
      </c>
      <c r="R8" s="413">
        <v>0</v>
      </c>
      <c r="S8" s="413">
        <v>0</v>
      </c>
      <c r="T8" s="413">
        <v>0</v>
      </c>
      <c r="U8" s="413">
        <v>0</v>
      </c>
      <c r="V8" s="413">
        <v>0</v>
      </c>
      <c r="W8" s="413">
        <v>0</v>
      </c>
      <c r="X8" s="413">
        <v>0</v>
      </c>
      <c r="Y8" s="413">
        <v>0</v>
      </c>
      <c r="Z8" s="413">
        <v>0</v>
      </c>
      <c r="AA8" s="413">
        <v>0</v>
      </c>
      <c r="AB8" s="413">
        <v>0</v>
      </c>
      <c r="AC8" s="413">
        <v>0</v>
      </c>
      <c r="AD8" s="413">
        <v>0</v>
      </c>
      <c r="AE8" s="413">
        <v>0</v>
      </c>
      <c r="AF8" s="413">
        <v>0</v>
      </c>
    </row>
    <row r="9" spans="1:32" ht="11.1" customHeight="1">
      <c r="A9" s="402" t="s">
        <v>531</v>
      </c>
      <c r="B9" s="402" t="s">
        <v>180</v>
      </c>
      <c r="C9" s="426">
        <v>603.20883545451215</v>
      </c>
      <c r="D9" s="426">
        <v>686.6023757195403</v>
      </c>
      <c r="E9" s="426">
        <v>785.10587744025258</v>
      </c>
      <c r="F9" s="426">
        <v>923.39781120134148</v>
      </c>
      <c r="G9" s="426">
        <v>1091.0014466357509</v>
      </c>
      <c r="H9" s="426">
        <v>1253.4642634515506</v>
      </c>
      <c r="I9" s="426">
        <v>1421.9165013590477</v>
      </c>
      <c r="J9" s="426">
        <v>1659.7695546583054</v>
      </c>
      <c r="K9" s="426">
        <v>1847.5874519238921</v>
      </c>
      <c r="L9" s="426">
        <v>2538.4681266338248</v>
      </c>
      <c r="M9" s="426">
        <v>3014.5268410716017</v>
      </c>
      <c r="N9" s="426">
        <v>3422.81606776834</v>
      </c>
      <c r="O9" s="426">
        <v>3809.405361345001</v>
      </c>
      <c r="P9" s="426">
        <v>4331.7920961028012</v>
      </c>
      <c r="Q9" s="426">
        <v>5218.9974999666001</v>
      </c>
      <c r="R9" s="426">
        <v>6086.9912748691695</v>
      </c>
      <c r="S9" s="426">
        <v>7423.7665966194709</v>
      </c>
      <c r="T9" s="426">
        <v>8945.4233603326684</v>
      </c>
      <c r="U9" s="426">
        <v>10393.245430651812</v>
      </c>
      <c r="V9" s="426">
        <v>12011.336023427219</v>
      </c>
      <c r="W9" s="426">
        <v>14334.244362539588</v>
      </c>
      <c r="X9" s="426">
        <v>16085.268492190746</v>
      </c>
      <c r="Y9" s="426">
        <v>18308.60043204658</v>
      </c>
      <c r="Z9" s="426">
        <v>20037.323133483322</v>
      </c>
      <c r="AA9" s="426">
        <v>21721.251646509249</v>
      </c>
      <c r="AB9" s="426">
        <v>24367.173413921235</v>
      </c>
      <c r="AC9" s="426">
        <v>27973.399908710686</v>
      </c>
      <c r="AD9" s="426">
        <v>33286.320208789737</v>
      </c>
      <c r="AE9" s="426">
        <v>38741.643382819791</v>
      </c>
      <c r="AF9" s="426">
        <v>46209.917736644667</v>
      </c>
    </row>
    <row r="10" spans="1:32" ht="11.1" customHeight="1">
      <c r="A10" s="424" t="s">
        <v>533</v>
      </c>
      <c r="B10" s="403" t="s">
        <v>609</v>
      </c>
      <c r="C10" s="413">
        <v>48.128134131582051</v>
      </c>
      <c r="D10" s="413">
        <v>53.390920144724483</v>
      </c>
      <c r="E10" s="413">
        <v>73.289285202336245</v>
      </c>
      <c r="F10" s="413">
        <v>92.456926556421109</v>
      </c>
      <c r="G10" s="413">
        <v>120.32052979297254</v>
      </c>
      <c r="H10" s="413">
        <v>159.84852104197432</v>
      </c>
      <c r="I10" s="413">
        <v>182.38614094596923</v>
      </c>
      <c r="J10" s="413">
        <v>350.7782233662158</v>
      </c>
      <c r="K10" s="413">
        <v>345.0320152215084</v>
      </c>
      <c r="L10" s="413">
        <v>504.94099636937682</v>
      </c>
      <c r="M10" s="413">
        <v>691.22178457428845</v>
      </c>
      <c r="N10" s="413">
        <v>736.62070211620335</v>
      </c>
      <c r="O10" s="413">
        <v>876.345804424682</v>
      </c>
      <c r="P10" s="413">
        <v>1040.6743990437694</v>
      </c>
      <c r="Q10" s="413">
        <v>1416.9981470377954</v>
      </c>
      <c r="R10" s="413">
        <v>1801.2744518360398</v>
      </c>
      <c r="S10" s="413">
        <v>2486.277860174649</v>
      </c>
      <c r="T10" s="413">
        <v>3053.7195123717588</v>
      </c>
      <c r="U10" s="413">
        <v>3591.0308664410682</v>
      </c>
      <c r="V10" s="413">
        <v>4313.0110296506018</v>
      </c>
      <c r="W10" s="413">
        <v>4828.9694265862454</v>
      </c>
      <c r="X10" s="413">
        <v>5298.4147829027415</v>
      </c>
      <c r="Y10" s="413">
        <v>6170.8547936185105</v>
      </c>
      <c r="Z10" s="413">
        <v>6729.697299187731</v>
      </c>
      <c r="AA10" s="413">
        <v>7614.5508974375307</v>
      </c>
      <c r="AB10" s="413">
        <v>9046.6178682648933</v>
      </c>
      <c r="AC10" s="413">
        <v>11426.174309859727</v>
      </c>
      <c r="AD10" s="413">
        <v>14752.708077094814</v>
      </c>
      <c r="AE10" s="413">
        <v>18820.077576848529</v>
      </c>
      <c r="AF10" s="413">
        <v>24026.895751178745</v>
      </c>
    </row>
    <row r="11" spans="1:32" ht="11.1" customHeight="1">
      <c r="A11" s="424" t="s">
        <v>535</v>
      </c>
      <c r="B11" s="403" t="s">
        <v>610</v>
      </c>
      <c r="C11" s="413">
        <v>120.11764683230001</v>
      </c>
      <c r="D11" s="413">
        <v>138.99139019350002</v>
      </c>
      <c r="E11" s="413">
        <v>158.75243251960001</v>
      </c>
      <c r="F11" s="413">
        <v>186.48090576000001</v>
      </c>
      <c r="G11" s="413">
        <v>216.16428061900001</v>
      </c>
      <c r="H11" s="413">
        <v>249.27031724899999</v>
      </c>
      <c r="I11" s="413">
        <v>286.73185804399998</v>
      </c>
      <c r="J11" s="413">
        <v>332.32658015699997</v>
      </c>
      <c r="K11" s="413">
        <v>408.34661665700008</v>
      </c>
      <c r="L11" s="413">
        <v>580.587032916</v>
      </c>
      <c r="M11" s="413">
        <v>752.89247365900007</v>
      </c>
      <c r="N11" s="413">
        <v>925.15151318700021</v>
      </c>
      <c r="O11" s="413">
        <v>1097.4525150449999</v>
      </c>
      <c r="P11" s="413">
        <v>1269.7459235330002</v>
      </c>
      <c r="Q11" s="413">
        <v>1442.0393388359998</v>
      </c>
      <c r="R11" s="413">
        <v>1614.2505811280002</v>
      </c>
      <c r="S11" s="413">
        <v>1786.5321852400002</v>
      </c>
      <c r="T11" s="413">
        <v>1907.6680351600003</v>
      </c>
      <c r="U11" s="413">
        <v>2032.8134547200002</v>
      </c>
      <c r="V11" s="413">
        <v>2161.8410729299999</v>
      </c>
      <c r="W11" s="413">
        <v>2249.1676044099995</v>
      </c>
      <c r="X11" s="413">
        <v>2338.1679387000008</v>
      </c>
      <c r="Y11" s="413">
        <v>2428.8420665599997</v>
      </c>
      <c r="Z11" s="413">
        <v>2521.4899875000006</v>
      </c>
      <c r="AA11" s="413">
        <v>2615.6116955000007</v>
      </c>
      <c r="AB11" s="413">
        <v>2721.44180835</v>
      </c>
      <c r="AC11" s="413">
        <v>2829.2032107499999</v>
      </c>
      <c r="AD11" s="413">
        <v>2938.9147337000004</v>
      </c>
      <c r="AE11" s="413">
        <v>3050.9388214800001</v>
      </c>
      <c r="AF11" s="413">
        <v>3132.6606381802426</v>
      </c>
    </row>
    <row r="12" spans="1:32" ht="11.1" customHeight="1">
      <c r="A12" s="424" t="s">
        <v>277</v>
      </c>
      <c r="B12" s="403" t="s">
        <v>611</v>
      </c>
      <c r="C12" s="413">
        <v>434.96305449063016</v>
      </c>
      <c r="D12" s="413">
        <v>494.22006538131586</v>
      </c>
      <c r="E12" s="413">
        <v>553.06415971831632</v>
      </c>
      <c r="F12" s="413">
        <v>644.45997888492036</v>
      </c>
      <c r="G12" s="413">
        <v>754.51663622377839</v>
      </c>
      <c r="H12" s="413">
        <v>844.34542516057627</v>
      </c>
      <c r="I12" s="413">
        <v>952.79850236907839</v>
      </c>
      <c r="J12" s="413">
        <v>976.66475113508955</v>
      </c>
      <c r="K12" s="413">
        <v>1094.2088200453836</v>
      </c>
      <c r="L12" s="413">
        <v>1452.940097348448</v>
      </c>
      <c r="M12" s="413">
        <v>1570.4125828383128</v>
      </c>
      <c r="N12" s="413">
        <v>1761.0438524651363</v>
      </c>
      <c r="O12" s="413">
        <v>1835.6070418753191</v>
      </c>
      <c r="P12" s="413">
        <v>2021.3717735260313</v>
      </c>
      <c r="Q12" s="413">
        <v>2359.9600140928051</v>
      </c>
      <c r="R12" s="413">
        <v>2671.4662419051292</v>
      </c>
      <c r="S12" s="413">
        <v>3150.9565512048212</v>
      </c>
      <c r="T12" s="413">
        <v>3984.0358128009088</v>
      </c>
      <c r="U12" s="413">
        <v>4769.4011094907437</v>
      </c>
      <c r="V12" s="413">
        <v>5536.4839208466165</v>
      </c>
      <c r="W12" s="413">
        <v>7256.1073315433432</v>
      </c>
      <c r="X12" s="413">
        <v>8448.6857705880029</v>
      </c>
      <c r="Y12" s="413">
        <v>9708.9035718680716</v>
      </c>
      <c r="Z12" s="413">
        <v>10786.135846795591</v>
      </c>
      <c r="AA12" s="413">
        <v>11491.089053571719</v>
      </c>
      <c r="AB12" s="413">
        <v>12599.113737306339</v>
      </c>
      <c r="AC12" s="413">
        <v>13718.022388100961</v>
      </c>
      <c r="AD12" s="413">
        <v>15594.697397994922</v>
      </c>
      <c r="AE12" s="413">
        <v>16870.62698449126</v>
      </c>
      <c r="AF12" s="413">
        <v>19050.361347285681</v>
      </c>
    </row>
    <row r="13" spans="1:32" ht="11.1" customHeight="1">
      <c r="A13" s="402" t="s">
        <v>542</v>
      </c>
      <c r="B13" s="402" t="s">
        <v>612</v>
      </c>
      <c r="C13" s="426">
        <v>5099.2312781408355</v>
      </c>
      <c r="D13" s="426">
        <v>6055.2551825733472</v>
      </c>
      <c r="E13" s="426">
        <v>6813.8804331080401</v>
      </c>
      <c r="F13" s="426">
        <v>7990.1150534720255</v>
      </c>
      <c r="G13" s="426">
        <v>9322.9728936778065</v>
      </c>
      <c r="H13" s="426">
        <v>10585.728461529876</v>
      </c>
      <c r="I13" s="426">
        <v>12420.240048815955</v>
      </c>
      <c r="J13" s="426">
        <v>14165.138974716383</v>
      </c>
      <c r="K13" s="426">
        <v>16360.00754015637</v>
      </c>
      <c r="L13" s="426">
        <v>17911.711969499265</v>
      </c>
      <c r="M13" s="426">
        <v>20015.642779579772</v>
      </c>
      <c r="N13" s="426">
        <v>23639.800322435167</v>
      </c>
      <c r="O13" s="426">
        <v>29182.463361160761</v>
      </c>
      <c r="P13" s="426">
        <v>33425.552134875572</v>
      </c>
      <c r="Q13" s="426">
        <v>39103.499869017185</v>
      </c>
      <c r="R13" s="426">
        <v>44642.541245598019</v>
      </c>
      <c r="S13" s="426">
        <v>50675.850160211165</v>
      </c>
      <c r="T13" s="426">
        <v>55548.319205586988</v>
      </c>
      <c r="U13" s="426">
        <v>65552.451349746087</v>
      </c>
      <c r="V13" s="426">
        <v>72701.747747384128</v>
      </c>
      <c r="W13" s="426">
        <v>84283.800433785786</v>
      </c>
      <c r="X13" s="426">
        <v>97045.805759957715</v>
      </c>
      <c r="Y13" s="426">
        <v>114978.52884575361</v>
      </c>
      <c r="Z13" s="426">
        <v>126348.92928025698</v>
      </c>
      <c r="AA13" s="426">
        <v>130058.95940200979</v>
      </c>
      <c r="AB13" s="426">
        <v>138435.83135289777</v>
      </c>
      <c r="AC13" s="426">
        <v>149790.06520656869</v>
      </c>
      <c r="AD13" s="426">
        <v>159825.74079471364</v>
      </c>
      <c r="AE13" s="426">
        <v>177462.9935995405</v>
      </c>
      <c r="AF13" s="426">
        <v>197216.6330647275</v>
      </c>
    </row>
    <row r="14" spans="1:32" ht="11.1" customHeight="1">
      <c r="A14" s="424" t="s">
        <v>613</v>
      </c>
      <c r="B14" s="403" t="s">
        <v>614</v>
      </c>
      <c r="C14" s="413">
        <v>5099.2312781408355</v>
      </c>
      <c r="D14" s="413">
        <v>6055.2551825733472</v>
      </c>
      <c r="E14" s="413">
        <v>6813.8804331080401</v>
      </c>
      <c r="F14" s="413">
        <v>7990.1150534720255</v>
      </c>
      <c r="G14" s="413">
        <v>9322.9728936778065</v>
      </c>
      <c r="H14" s="413">
        <v>10585.728461529876</v>
      </c>
      <c r="I14" s="413">
        <v>12420.240048815955</v>
      </c>
      <c r="J14" s="413">
        <v>14165.138974716383</v>
      </c>
      <c r="K14" s="413">
        <v>16360.00754015637</v>
      </c>
      <c r="L14" s="413">
        <v>17911.711969499265</v>
      </c>
      <c r="M14" s="413">
        <v>20015.642779579772</v>
      </c>
      <c r="N14" s="413">
        <v>23639.800322435167</v>
      </c>
      <c r="O14" s="413">
        <v>29182.463361160761</v>
      </c>
      <c r="P14" s="413">
        <v>33425.552134875572</v>
      </c>
      <c r="Q14" s="413">
        <v>39103.499869017185</v>
      </c>
      <c r="R14" s="413">
        <v>44642.541245598019</v>
      </c>
      <c r="S14" s="413">
        <v>50675.850160211165</v>
      </c>
      <c r="T14" s="413">
        <v>55548.319205586988</v>
      </c>
      <c r="U14" s="413">
        <v>65552.451349746087</v>
      </c>
      <c r="V14" s="413">
        <v>72701.747747384128</v>
      </c>
      <c r="W14" s="413">
        <v>84283.800433785786</v>
      </c>
      <c r="X14" s="413">
        <v>97045.805759957715</v>
      </c>
      <c r="Y14" s="413">
        <v>114978.52884575361</v>
      </c>
      <c r="Z14" s="413">
        <v>126348.92928025698</v>
      </c>
      <c r="AA14" s="413">
        <v>130058.95940200979</v>
      </c>
      <c r="AB14" s="413">
        <v>138435.83135289777</v>
      </c>
      <c r="AC14" s="413">
        <v>149790.06520656869</v>
      </c>
      <c r="AD14" s="413">
        <v>159825.74079471364</v>
      </c>
      <c r="AE14" s="413">
        <v>177462.9935995405</v>
      </c>
      <c r="AF14" s="413">
        <v>197216.6330647275</v>
      </c>
    </row>
    <row r="15" spans="1:32" ht="11.1" customHeight="1">
      <c r="A15" s="424" t="s">
        <v>615</v>
      </c>
      <c r="B15" s="403" t="s">
        <v>616</v>
      </c>
      <c r="C15" s="413">
        <v>0</v>
      </c>
      <c r="D15" s="413">
        <v>0</v>
      </c>
      <c r="E15" s="413">
        <v>0</v>
      </c>
      <c r="F15" s="413">
        <v>0</v>
      </c>
      <c r="G15" s="413">
        <v>0</v>
      </c>
      <c r="H15" s="413">
        <v>0</v>
      </c>
      <c r="I15" s="413">
        <v>0</v>
      </c>
      <c r="J15" s="413">
        <v>0</v>
      </c>
      <c r="K15" s="413">
        <v>0</v>
      </c>
      <c r="L15" s="413">
        <v>0</v>
      </c>
      <c r="M15" s="413">
        <v>0</v>
      </c>
      <c r="N15" s="413">
        <v>0</v>
      </c>
      <c r="O15" s="413">
        <v>0</v>
      </c>
      <c r="P15" s="413">
        <v>0</v>
      </c>
      <c r="Q15" s="413">
        <v>0</v>
      </c>
      <c r="R15" s="413">
        <v>0</v>
      </c>
      <c r="S15" s="413">
        <v>0</v>
      </c>
      <c r="T15" s="413">
        <v>0</v>
      </c>
      <c r="U15" s="413">
        <v>0</v>
      </c>
      <c r="V15" s="413">
        <v>0</v>
      </c>
      <c r="W15" s="413">
        <v>0</v>
      </c>
      <c r="X15" s="413">
        <v>0</v>
      </c>
      <c r="Y15" s="413">
        <v>0</v>
      </c>
      <c r="Z15" s="413">
        <v>0</v>
      </c>
      <c r="AA15" s="413">
        <v>0</v>
      </c>
      <c r="AB15" s="413">
        <v>0</v>
      </c>
      <c r="AC15" s="413">
        <v>0</v>
      </c>
      <c r="AD15" s="413">
        <v>0</v>
      </c>
      <c r="AE15" s="413">
        <v>0</v>
      </c>
      <c r="AF15" s="413">
        <v>0</v>
      </c>
    </row>
    <row r="16" spans="1:32" ht="11.1" customHeight="1">
      <c r="A16" s="402" t="s">
        <v>617</v>
      </c>
      <c r="B16" s="402" t="s">
        <v>618</v>
      </c>
      <c r="C16" s="426">
        <v>114.224493</v>
      </c>
      <c r="D16" s="426">
        <v>124.64805862000001</v>
      </c>
      <c r="E16" s="426">
        <v>71.667106820000001</v>
      </c>
      <c r="F16" s="426">
        <v>71.547838799999994</v>
      </c>
      <c r="G16" s="426">
        <v>50.985166700000001</v>
      </c>
      <c r="H16" s="426">
        <v>52.338859499999991</v>
      </c>
      <c r="I16" s="426">
        <v>41.168351100000002</v>
      </c>
      <c r="J16" s="426">
        <v>26.895833210000003</v>
      </c>
      <c r="K16" s="426">
        <v>114.17201310000003</v>
      </c>
      <c r="L16" s="426">
        <v>126.05445740000002</v>
      </c>
      <c r="M16" s="426">
        <v>100.7261682</v>
      </c>
      <c r="N16" s="426">
        <v>168.72746529999998</v>
      </c>
      <c r="O16" s="426">
        <v>191.17923530000002</v>
      </c>
      <c r="P16" s="426">
        <v>1250.1575276000003</v>
      </c>
      <c r="Q16" s="426">
        <v>451.68006109999999</v>
      </c>
      <c r="R16" s="426">
        <v>369.16902963000001</v>
      </c>
      <c r="S16" s="426">
        <v>181.79362289999997</v>
      </c>
      <c r="T16" s="426">
        <v>398.63929940000003</v>
      </c>
      <c r="U16" s="426">
        <v>1097.4359962000001</v>
      </c>
      <c r="V16" s="426">
        <v>1621.3039483421203</v>
      </c>
      <c r="W16" s="426">
        <v>1411.3394216200011</v>
      </c>
      <c r="X16" s="426">
        <v>1646.6274050900006</v>
      </c>
      <c r="Y16" s="426">
        <v>1677.6501220600007</v>
      </c>
      <c r="Z16" s="426">
        <v>1500.9900185999998</v>
      </c>
      <c r="AA16" s="426">
        <v>1283.6482405999996</v>
      </c>
      <c r="AB16" s="426">
        <v>840.34555483000008</v>
      </c>
      <c r="AC16" s="426">
        <v>730.70977619999996</v>
      </c>
      <c r="AD16" s="426">
        <v>815.92100508000021</v>
      </c>
      <c r="AE16" s="426">
        <v>1084.4493920463281</v>
      </c>
      <c r="AF16" s="426">
        <v>939.61641182058054</v>
      </c>
    </row>
    <row r="17" spans="1:32" ht="11.1" customHeight="1">
      <c r="A17" s="424" t="s">
        <v>619</v>
      </c>
      <c r="B17" s="403" t="s">
        <v>620</v>
      </c>
      <c r="C17" s="413">
        <v>0</v>
      </c>
      <c r="D17" s="413">
        <v>0</v>
      </c>
      <c r="E17" s="413">
        <v>0</v>
      </c>
      <c r="F17" s="413">
        <v>0</v>
      </c>
      <c r="G17" s="413">
        <v>0</v>
      </c>
      <c r="H17" s="413">
        <v>0</v>
      </c>
      <c r="I17" s="413">
        <v>0</v>
      </c>
      <c r="J17" s="413">
        <v>0</v>
      </c>
      <c r="K17" s="413">
        <v>0</v>
      </c>
      <c r="L17" s="413">
        <v>0</v>
      </c>
      <c r="M17" s="413">
        <v>0</v>
      </c>
      <c r="N17" s="413">
        <v>0</v>
      </c>
      <c r="O17" s="413">
        <v>0</v>
      </c>
      <c r="P17" s="413">
        <v>0</v>
      </c>
      <c r="Q17" s="413">
        <v>0</v>
      </c>
      <c r="R17" s="413">
        <v>0</v>
      </c>
      <c r="S17" s="413">
        <v>0</v>
      </c>
      <c r="T17" s="413">
        <v>0</v>
      </c>
      <c r="U17" s="413">
        <v>0</v>
      </c>
      <c r="V17" s="413">
        <v>0</v>
      </c>
      <c r="W17" s="413">
        <v>0</v>
      </c>
      <c r="X17" s="413">
        <v>0</v>
      </c>
      <c r="Y17" s="413">
        <v>0</v>
      </c>
      <c r="Z17" s="413">
        <v>0</v>
      </c>
      <c r="AA17" s="413">
        <v>0</v>
      </c>
      <c r="AB17" s="413">
        <v>0</v>
      </c>
      <c r="AC17" s="413">
        <v>0</v>
      </c>
      <c r="AD17" s="413">
        <v>0</v>
      </c>
      <c r="AE17" s="413">
        <v>0</v>
      </c>
      <c r="AF17" s="413">
        <v>0</v>
      </c>
    </row>
    <row r="18" spans="1:32" ht="11.1" customHeight="1">
      <c r="A18" s="424" t="s">
        <v>621</v>
      </c>
      <c r="B18" s="403" t="s">
        <v>622</v>
      </c>
      <c r="C18" s="413">
        <v>114.224493</v>
      </c>
      <c r="D18" s="413">
        <v>124.64805862000001</v>
      </c>
      <c r="E18" s="413">
        <v>71.667106820000001</v>
      </c>
      <c r="F18" s="413">
        <v>71.547838799999994</v>
      </c>
      <c r="G18" s="413">
        <v>50.985166700000001</v>
      </c>
      <c r="H18" s="413">
        <v>52.338859499999991</v>
      </c>
      <c r="I18" s="413">
        <v>41.168351100000002</v>
      </c>
      <c r="J18" s="413">
        <v>26.895833210000003</v>
      </c>
      <c r="K18" s="413">
        <v>114.17201310000003</v>
      </c>
      <c r="L18" s="413">
        <v>126.05445740000002</v>
      </c>
      <c r="M18" s="413">
        <v>100.7261682</v>
      </c>
      <c r="N18" s="413">
        <v>168.72746529999998</v>
      </c>
      <c r="O18" s="413">
        <v>191.17923530000002</v>
      </c>
      <c r="P18" s="413">
        <v>1250.1575276000003</v>
      </c>
      <c r="Q18" s="413">
        <v>451.68006109999999</v>
      </c>
      <c r="R18" s="413">
        <v>369.16902963000001</v>
      </c>
      <c r="S18" s="413">
        <v>181.79362289999997</v>
      </c>
      <c r="T18" s="413">
        <v>398.63929940000003</v>
      </c>
      <c r="U18" s="413">
        <v>1097.4359962000001</v>
      </c>
      <c r="V18" s="413">
        <v>1621.3039483421203</v>
      </c>
      <c r="W18" s="413">
        <v>1411.3394216200011</v>
      </c>
      <c r="X18" s="413">
        <v>1646.6274050900006</v>
      </c>
      <c r="Y18" s="413">
        <v>1677.6501220600007</v>
      </c>
      <c r="Z18" s="413">
        <v>1500.9900185999998</v>
      </c>
      <c r="AA18" s="413">
        <v>1283.6482405999996</v>
      </c>
      <c r="AB18" s="413">
        <v>840.34555483000008</v>
      </c>
      <c r="AC18" s="413">
        <v>730.70977619999996</v>
      </c>
      <c r="AD18" s="413">
        <v>815.92100508000021</v>
      </c>
      <c r="AE18" s="413">
        <v>1084.4493920463281</v>
      </c>
      <c r="AF18" s="413">
        <v>939.61641182058054</v>
      </c>
    </row>
    <row r="19" spans="1:32" ht="11.1" customHeight="1">
      <c r="A19" s="431"/>
      <c r="B19" s="432" t="s">
        <v>623</v>
      </c>
      <c r="C19" s="433">
        <v>10010.462030785433</v>
      </c>
      <c r="D19" s="433">
        <v>11538.736129833042</v>
      </c>
      <c r="E19" s="433">
        <v>13114.422058188271</v>
      </c>
      <c r="F19" s="433">
        <v>15584.43543572978</v>
      </c>
      <c r="G19" s="433">
        <v>17801.478222709527</v>
      </c>
      <c r="H19" s="433">
        <v>20416.162899726951</v>
      </c>
      <c r="I19" s="433">
        <v>23435.899322243778</v>
      </c>
      <c r="J19" s="433">
        <v>26559.748482884941</v>
      </c>
      <c r="K19" s="433">
        <v>31338.366851583767</v>
      </c>
      <c r="L19" s="433">
        <v>34448.265697594456</v>
      </c>
      <c r="M19" s="433">
        <v>41067.176548533265</v>
      </c>
      <c r="N19" s="433">
        <v>46929.965871559361</v>
      </c>
      <c r="O19" s="433">
        <v>56367.785247761669</v>
      </c>
      <c r="P19" s="433">
        <v>63275.108850607045</v>
      </c>
      <c r="Q19" s="433">
        <v>76686.021422798498</v>
      </c>
      <c r="R19" s="433">
        <v>88639.775796373331</v>
      </c>
      <c r="S19" s="433">
        <v>105861.89375669365</v>
      </c>
      <c r="T19" s="433">
        <v>119899.88559348317</v>
      </c>
      <c r="U19" s="433">
        <v>139207.17802265231</v>
      </c>
      <c r="V19" s="433">
        <v>155362.19299681194</v>
      </c>
      <c r="W19" s="433">
        <v>173591.51069153662</v>
      </c>
      <c r="X19" s="433">
        <v>199047.82982782109</v>
      </c>
      <c r="Y19" s="433">
        <v>228266.11820654903</v>
      </c>
      <c r="Z19" s="433">
        <v>261147.57755512637</v>
      </c>
      <c r="AA19" s="433">
        <v>288635.33242751681</v>
      </c>
      <c r="AB19" s="433">
        <v>318567.14272782498</v>
      </c>
      <c r="AC19" s="433">
        <v>348633.85998553282</v>
      </c>
      <c r="AD19" s="433">
        <v>373540.70457602898</v>
      </c>
      <c r="AE19" s="433">
        <v>423219.14626213379</v>
      </c>
      <c r="AF19" s="433">
        <v>488917.53557156312</v>
      </c>
    </row>
    <row r="20" spans="1:32" ht="11.1" customHeight="1"/>
    <row r="21" spans="1:32" ht="11.1" customHeight="1">
      <c r="A21" s="417" t="s">
        <v>191</v>
      </c>
    </row>
    <row r="22" spans="1:32" ht="11.1" customHeight="1">
      <c r="A22" s="417" t="s">
        <v>460</v>
      </c>
      <c r="C22" s="427"/>
      <c r="D22" s="427"/>
      <c r="E22" s="427"/>
      <c r="F22" s="427"/>
      <c r="G22" s="427"/>
      <c r="H22" s="427"/>
      <c r="I22" s="427"/>
      <c r="J22" s="427"/>
      <c r="K22" s="427"/>
      <c r="L22" s="427"/>
      <c r="M22" s="427"/>
      <c r="N22" s="427"/>
      <c r="O22" s="427"/>
      <c r="P22" s="427"/>
      <c r="Q22" s="427"/>
      <c r="R22" s="427"/>
      <c r="S22" s="427"/>
      <c r="T22" s="427"/>
      <c r="U22" s="427"/>
      <c r="V22" s="427"/>
      <c r="W22" s="427"/>
      <c r="X22" s="427"/>
      <c r="Y22" s="427"/>
      <c r="Z22" s="427"/>
      <c r="AA22" s="427"/>
      <c r="AB22" s="427"/>
      <c r="AC22" s="427"/>
      <c r="AD22" s="427"/>
      <c r="AE22" s="427"/>
    </row>
    <row r="23" spans="1:32" ht="11.1" customHeight="1">
      <c r="A23" s="417" t="s">
        <v>461</v>
      </c>
    </row>
    <row r="24" spans="1:32" ht="11.1" customHeight="1">
      <c r="A24" s="417" t="s">
        <v>462</v>
      </c>
    </row>
    <row r="25" spans="1:32" ht="11.1" customHeight="1">
      <c r="A25" s="417" t="s">
        <v>463</v>
      </c>
    </row>
    <row r="26" spans="1:32" ht="11.1" customHeight="1">
      <c r="A26" s="403"/>
    </row>
    <row r="27" spans="1:32" ht="11.1" customHeight="1">
      <c r="A27" s="1" t="s">
        <v>681</v>
      </c>
    </row>
    <row r="28" spans="1:32" ht="10.5" customHeight="1">
      <c r="A28" s="452" t="s">
        <v>679</v>
      </c>
    </row>
  </sheetData>
  <mergeCells count="3">
    <mergeCell ref="A3:A4"/>
    <mergeCell ref="B3:B4"/>
    <mergeCell ref="C3:AF3"/>
  </mergeCells>
  <hyperlinks>
    <hyperlink ref="A28" location="Contents!A1" display="Link to Contents" xr:uid="{00000000-0004-0000-1C00-000000000000}"/>
  </hyperlinks>
  <pageMargins left="0.75" right="0.75" top="1" bottom="1" header="0.5" footer="0.5"/>
  <pageSetup paperSize="9"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R47"/>
  <sheetViews>
    <sheetView showGridLines="0" zoomScale="120" zoomScaleNormal="120" zoomScalePageLayoutView="125" workbookViewId="0"/>
  </sheetViews>
  <sheetFormatPr defaultColWidth="10.85546875" defaultRowHeight="15"/>
  <cols>
    <col min="1" max="1" width="10.85546875" style="3"/>
    <col min="2" max="2" width="11.42578125" style="3" customWidth="1"/>
    <col min="3" max="3" width="10.85546875" style="3"/>
    <col min="4" max="4" width="3.7109375" style="3" customWidth="1"/>
    <col min="5" max="5" width="11.42578125" style="3" customWidth="1"/>
    <col min="6" max="6" width="10.85546875" style="3"/>
    <col min="7" max="7" width="3.85546875" style="3" customWidth="1"/>
    <col min="8" max="8" width="10.85546875" style="3"/>
    <col min="9" max="9" width="13.140625" style="3" bestFit="1" customWidth="1"/>
    <col min="10" max="10" width="3.85546875" style="33" customWidth="1"/>
    <col min="11" max="12" width="10.85546875" style="33"/>
    <col min="13" max="28" width="10.85546875" style="3"/>
    <col min="29" max="72" width="10.85546875" style="3" customWidth="1"/>
    <col min="73" max="16384" width="10.85546875" style="3"/>
  </cols>
  <sheetData>
    <row r="1" spans="1:70">
      <c r="A1" s="19" t="s">
        <v>349</v>
      </c>
      <c r="B1" s="25"/>
      <c r="C1" s="25"/>
      <c r="D1" s="25"/>
      <c r="E1" s="25"/>
      <c r="F1" s="25"/>
      <c r="G1" s="25"/>
      <c r="H1" s="25"/>
      <c r="I1" s="25"/>
      <c r="J1" s="19"/>
      <c r="K1" s="19"/>
      <c r="L1" s="19"/>
    </row>
    <row r="2" spans="1:70">
      <c r="A2" s="26"/>
      <c r="B2" s="27"/>
      <c r="C2" s="27"/>
      <c r="D2" s="27"/>
      <c r="E2" s="27"/>
      <c r="F2" s="27"/>
      <c r="G2" s="27"/>
      <c r="H2" s="27"/>
      <c r="I2" s="28"/>
      <c r="J2" s="19"/>
      <c r="K2" s="19"/>
      <c r="L2" s="19"/>
    </row>
    <row r="3" spans="1:70">
      <c r="A3" s="521" t="s">
        <v>3</v>
      </c>
      <c r="B3" s="518" t="s">
        <v>93</v>
      </c>
      <c r="C3" s="518"/>
      <c r="D3" s="46"/>
      <c r="E3" s="518" t="s">
        <v>47</v>
      </c>
      <c r="F3" s="518"/>
      <c r="G3" s="128"/>
      <c r="H3" s="518" t="s">
        <v>49</v>
      </c>
      <c r="I3" s="523"/>
      <c r="J3" s="10"/>
      <c r="K3" s="519" t="s">
        <v>92</v>
      </c>
      <c r="L3" s="519" t="s">
        <v>91</v>
      </c>
    </row>
    <row r="4" spans="1:70" ht="37.5" customHeight="1">
      <c r="A4" s="522"/>
      <c r="B4" s="54" t="s">
        <v>52</v>
      </c>
      <c r="C4" s="54" t="s">
        <v>53</v>
      </c>
      <c r="D4" s="54"/>
      <c r="E4" s="127" t="s">
        <v>52</v>
      </c>
      <c r="F4" s="127" t="s">
        <v>53</v>
      </c>
      <c r="G4" s="127"/>
      <c r="H4" s="54" t="s">
        <v>50</v>
      </c>
      <c r="I4" s="54" t="s">
        <v>53</v>
      </c>
      <c r="J4" s="12"/>
      <c r="K4" s="520"/>
      <c r="L4" s="520"/>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row>
    <row r="5" spans="1:70" ht="14.1" customHeight="1">
      <c r="A5" s="6">
        <v>1990</v>
      </c>
      <c r="B5" s="16">
        <v>10010.462030785409</v>
      </c>
      <c r="C5" s="16">
        <v>0</v>
      </c>
      <c r="D5" s="16"/>
      <c r="E5" s="16">
        <v>11843.918721697741</v>
      </c>
      <c r="F5" s="16">
        <v>0</v>
      </c>
      <c r="G5" s="16"/>
      <c r="H5" s="16">
        <v>321784</v>
      </c>
      <c r="I5" s="16">
        <v>0</v>
      </c>
      <c r="J5" s="17"/>
      <c r="K5" s="29">
        <v>3.1109259723247304</v>
      </c>
      <c r="L5" s="29">
        <v>3.6807046719842322</v>
      </c>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row>
    <row r="6" spans="1:70">
      <c r="A6" s="6">
        <v>1991</v>
      </c>
      <c r="B6" s="16">
        <v>11538.736129833047</v>
      </c>
      <c r="C6" s="16">
        <v>15.266768849906235</v>
      </c>
      <c r="D6" s="16"/>
      <c r="E6" s="16">
        <v>12820.474145248345</v>
      </c>
      <c r="F6" s="16">
        <v>8.245205379209338</v>
      </c>
      <c r="G6" s="16"/>
      <c r="H6" s="16">
        <v>372345</v>
      </c>
      <c r="I6" s="16">
        <v>15.712714118787757</v>
      </c>
      <c r="J6" s="17"/>
      <c r="K6" s="29">
        <v>3.0989367736462281</v>
      </c>
      <c r="L6" s="29">
        <v>3.4431707543402879</v>
      </c>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row>
    <row r="7" spans="1:70">
      <c r="A7" s="6">
        <v>1992</v>
      </c>
      <c r="B7" s="16">
        <v>13114.42205818824</v>
      </c>
      <c r="C7" s="16">
        <v>13.655619737081123</v>
      </c>
      <c r="D7" s="16"/>
      <c r="E7" s="16">
        <v>15307.795536173035</v>
      </c>
      <c r="F7" s="16">
        <v>19.401165376138348</v>
      </c>
      <c r="G7" s="16"/>
      <c r="H7" s="16">
        <v>425283</v>
      </c>
      <c r="I7" s="16">
        <v>14.217459614067598</v>
      </c>
      <c r="J7" s="17"/>
      <c r="K7" s="29">
        <v>3.0836929898886716</v>
      </c>
      <c r="L7" s="29">
        <v>3.5994374419323218</v>
      </c>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row>
    <row r="8" spans="1:70">
      <c r="A8" s="6">
        <v>1993</v>
      </c>
      <c r="B8" s="16">
        <v>15584.435435729767</v>
      </c>
      <c r="C8" s="16">
        <v>18.834328852481356</v>
      </c>
      <c r="D8" s="16"/>
      <c r="E8" s="16">
        <v>17226.580316745261</v>
      </c>
      <c r="F8" s="16">
        <v>12.534690419910884</v>
      </c>
      <c r="G8" s="16"/>
      <c r="H8" s="16">
        <v>499565</v>
      </c>
      <c r="I8" s="16">
        <v>17.466487021583273</v>
      </c>
      <c r="J8" s="17"/>
      <c r="K8" s="29">
        <v>3.1196011401378732</v>
      </c>
      <c r="L8" s="29">
        <v>3.4483160983546211</v>
      </c>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row>
    <row r="9" spans="1:70">
      <c r="A9" s="6">
        <v>1994</v>
      </c>
      <c r="B9" s="16">
        <v>17801.478222709502</v>
      </c>
      <c r="C9" s="16">
        <v>14.22600642880407</v>
      </c>
      <c r="D9" s="16"/>
      <c r="E9" s="16">
        <v>19462.738864841755</v>
      </c>
      <c r="F9" s="16">
        <v>12.980861592842158</v>
      </c>
      <c r="G9" s="16"/>
      <c r="H9" s="16">
        <v>579084</v>
      </c>
      <c r="I9" s="16">
        <v>15.91764835406804</v>
      </c>
      <c r="J9" s="17"/>
      <c r="K9" s="29">
        <v>3.0740753021512428</v>
      </c>
      <c r="L9" s="29">
        <v>3.3609526191091024</v>
      </c>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row>
    <row r="10" spans="1:70">
      <c r="A10" s="6">
        <v>1995</v>
      </c>
      <c r="B10" s="16">
        <v>20416.162899726878</v>
      </c>
      <c r="C10" s="16">
        <v>14.688019973991819</v>
      </c>
      <c r="D10" s="16"/>
      <c r="E10" s="16">
        <v>22758.39764582074</v>
      </c>
      <c r="F10" s="16">
        <v>16.933170628581934</v>
      </c>
      <c r="G10" s="16"/>
      <c r="H10" s="16">
        <v>667772</v>
      </c>
      <c r="I10" s="16">
        <v>15.315221971251148</v>
      </c>
      <c r="J10" s="17"/>
      <c r="K10" s="29">
        <v>3.0573553398056341</v>
      </c>
      <c r="L10" s="29">
        <v>3.4081090021475502</v>
      </c>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row>
    <row r="11" spans="1:70">
      <c r="A11" s="6">
        <v>1996</v>
      </c>
      <c r="B11" s="16">
        <v>23435.899322243768</v>
      </c>
      <c r="C11" s="16">
        <v>14.790910698294265</v>
      </c>
      <c r="D11" s="16"/>
      <c r="E11" s="16">
        <v>26467.028468272954</v>
      </c>
      <c r="F11" s="16">
        <v>16.295658772502602</v>
      </c>
      <c r="G11" s="16"/>
      <c r="H11" s="16">
        <v>768128</v>
      </c>
      <c r="I11" s="16">
        <v>15.028482775558125</v>
      </c>
      <c r="J11" s="17"/>
      <c r="K11" s="29">
        <v>3.05104088410314</v>
      </c>
      <c r="L11" s="29">
        <v>3.4456533895747787</v>
      </c>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row>
    <row r="12" spans="1:70">
      <c r="A12" s="6">
        <v>1997</v>
      </c>
      <c r="B12" s="16">
        <v>26559.748482884945</v>
      </c>
      <c r="C12" s="16">
        <v>13.329333420016157</v>
      </c>
      <c r="D12" s="16"/>
      <c r="E12" s="16">
        <v>29623.463654028157</v>
      </c>
      <c r="F12" s="16">
        <v>11.925914499766922</v>
      </c>
      <c r="G12" s="16"/>
      <c r="H12" s="16">
        <v>890272</v>
      </c>
      <c r="I12" s="16">
        <v>15.901516413931011</v>
      </c>
      <c r="J12" s="17"/>
      <c r="K12" s="29">
        <v>2.9833296433994265</v>
      </c>
      <c r="L12" s="29">
        <v>3.3274621300038816</v>
      </c>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row>
    <row r="13" spans="1:70">
      <c r="A13" s="6">
        <v>1998</v>
      </c>
      <c r="B13" s="16">
        <v>31338.366851583705</v>
      </c>
      <c r="C13" s="16">
        <v>17.99195640643244</v>
      </c>
      <c r="D13" s="16"/>
      <c r="E13" s="16">
        <v>37283.079185272618</v>
      </c>
      <c r="F13" s="16">
        <v>25.856583216267222</v>
      </c>
      <c r="G13" s="16"/>
      <c r="H13" s="16">
        <v>1017986</v>
      </c>
      <c r="I13" s="16">
        <v>14.345503396714712</v>
      </c>
      <c r="J13" s="17"/>
      <c r="K13" s="29">
        <v>3.0784673710231485</v>
      </c>
      <c r="L13" s="29">
        <v>3.6624353562104606</v>
      </c>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row>
    <row r="14" spans="1:70">
      <c r="A14" s="6">
        <v>1999</v>
      </c>
      <c r="B14" s="16">
        <v>34448.265697594506</v>
      </c>
      <c r="C14" s="16">
        <v>9.9236149118397297</v>
      </c>
      <c r="D14" s="16"/>
      <c r="E14" s="16">
        <v>39890.112019968867</v>
      </c>
      <c r="F14" s="16">
        <v>6.9925362702500733</v>
      </c>
      <c r="G14" s="16"/>
      <c r="H14" s="16">
        <v>1105963</v>
      </c>
      <c r="I14" s="16">
        <v>8.6422603061338759</v>
      </c>
      <c r="J14" s="17"/>
      <c r="K14" s="29">
        <v>3.1147756025829532</v>
      </c>
      <c r="L14" s="29">
        <v>3.6068215681689955</v>
      </c>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row>
    <row r="15" spans="1:70">
      <c r="A15" s="6">
        <v>2000</v>
      </c>
      <c r="B15" s="16">
        <v>41067.176548533287</v>
      </c>
      <c r="C15" s="16">
        <v>19.214061192639299</v>
      </c>
      <c r="D15" s="16"/>
      <c r="E15" s="16">
        <v>46730.52579800089</v>
      </c>
      <c r="F15" s="16">
        <v>17.148143817213995</v>
      </c>
      <c r="G15" s="16"/>
      <c r="H15" s="16">
        <v>1257636</v>
      </c>
      <c r="I15" s="16">
        <v>13.714111593244983</v>
      </c>
      <c r="J15" s="17"/>
      <c r="K15" s="29">
        <v>3.2654262877758975</v>
      </c>
      <c r="L15" s="29">
        <v>3.7157433309797825</v>
      </c>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row>
    <row r="16" spans="1:70">
      <c r="A16" s="6">
        <v>2001</v>
      </c>
      <c r="B16" s="16">
        <v>46929.965871559398</v>
      </c>
      <c r="C16" s="16">
        <v>14.276095450821776</v>
      </c>
      <c r="D16" s="16"/>
      <c r="E16" s="16">
        <v>52618.77166101701</v>
      </c>
      <c r="F16" s="16">
        <v>12.600427156477698</v>
      </c>
      <c r="G16" s="16"/>
      <c r="H16" s="16">
        <v>1407398</v>
      </c>
      <c r="I16" s="16">
        <v>11.908215095623852</v>
      </c>
      <c r="J16" s="17"/>
      <c r="K16" s="29">
        <v>3.3345198637172566</v>
      </c>
      <c r="L16" s="29">
        <v>3.7387271874066195</v>
      </c>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row>
    <row r="17" spans="1:70">
      <c r="A17" s="6">
        <v>2002</v>
      </c>
      <c r="B17" s="16">
        <v>56367.785247761618</v>
      </c>
      <c r="C17" s="16">
        <v>20.110433069634414</v>
      </c>
      <c r="D17" s="16"/>
      <c r="E17" s="16">
        <v>62148.528481265072</v>
      </c>
      <c r="F17" s="16">
        <v>18.110945047598367</v>
      </c>
      <c r="G17" s="16"/>
      <c r="H17" s="16">
        <v>1581885</v>
      </c>
      <c r="I17" s="16">
        <v>12.397843396111123</v>
      </c>
      <c r="J17" s="17"/>
      <c r="K17" s="29">
        <v>3.5633301566018778</v>
      </c>
      <c r="L17" s="29">
        <v>3.9287640050487278</v>
      </c>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row>
    <row r="18" spans="1:70">
      <c r="A18" s="6">
        <v>2003</v>
      </c>
      <c r="B18" s="16">
        <v>63275.108850607103</v>
      </c>
      <c r="C18" s="16">
        <v>12.254026963246305</v>
      </c>
      <c r="D18" s="16"/>
      <c r="E18" s="16">
        <v>70997.193972545734</v>
      </c>
      <c r="F18" s="16">
        <v>14.237932429805042</v>
      </c>
      <c r="G18" s="16"/>
      <c r="H18" s="16">
        <v>1822468</v>
      </c>
      <c r="I18" s="16">
        <v>15.208627681531844</v>
      </c>
      <c r="J18" s="17"/>
      <c r="K18" s="29">
        <v>3.4719462207625651</v>
      </c>
      <c r="L18" s="29">
        <v>3.8956620348091562</v>
      </c>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row>
    <row r="19" spans="1:70">
      <c r="A19" s="6">
        <v>2004</v>
      </c>
      <c r="B19" s="16">
        <v>76686.021422798614</v>
      </c>
      <c r="C19" s="16">
        <v>21.194610038292872</v>
      </c>
      <c r="D19" s="16"/>
      <c r="E19" s="16">
        <v>87026.712868701376</v>
      </c>
      <c r="F19" s="16">
        <v>22.57767948174709</v>
      </c>
      <c r="G19" s="16"/>
      <c r="H19" s="16">
        <v>2090841</v>
      </c>
      <c r="I19" s="16">
        <v>14.725800398141423</v>
      </c>
      <c r="J19" s="17"/>
      <c r="K19" s="29">
        <v>3.6677117687475338</v>
      </c>
      <c r="L19" s="29">
        <v>4.1622826828391721</v>
      </c>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row>
    <row r="20" spans="1:70">
      <c r="A20" s="6">
        <v>2005</v>
      </c>
      <c r="B20" s="16">
        <v>88639.775796373258</v>
      </c>
      <c r="C20" s="16">
        <v>15.587918308695588</v>
      </c>
      <c r="D20" s="16"/>
      <c r="E20" s="16">
        <v>98986.062561851882</v>
      </c>
      <c r="F20" s="16">
        <v>13.742159503592626</v>
      </c>
      <c r="G20" s="16"/>
      <c r="H20" s="16">
        <v>2454782</v>
      </c>
      <c r="I20" s="16">
        <v>17.406440757570756</v>
      </c>
      <c r="J20" s="17"/>
      <c r="K20" s="29">
        <v>3.6109021410607243</v>
      </c>
      <c r="L20" s="29">
        <v>4.0323769101228493</v>
      </c>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row>
    <row r="21" spans="1:70">
      <c r="A21" s="6">
        <v>2006</v>
      </c>
      <c r="B21" s="16">
        <v>105861.89375669369</v>
      </c>
      <c r="C21" s="16">
        <v>19.429333846560887</v>
      </c>
      <c r="D21" s="16"/>
      <c r="E21" s="16">
        <v>117451.46575721615</v>
      </c>
      <c r="F21" s="16">
        <v>18.654548648024143</v>
      </c>
      <c r="G21" s="16"/>
      <c r="H21" s="16">
        <v>2938680</v>
      </c>
      <c r="I21" s="16">
        <v>19.712463265577146</v>
      </c>
      <c r="J21" s="17"/>
      <c r="K21" s="29">
        <v>3.6023620726548549</v>
      </c>
      <c r="L21" s="29">
        <v>3.9967422705846216</v>
      </c>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row>
    <row r="22" spans="1:70">
      <c r="A22" s="6">
        <v>2007</v>
      </c>
      <c r="B22" s="16">
        <v>119899.88559348305</v>
      </c>
      <c r="C22" s="16">
        <v>13.260665701912899</v>
      </c>
      <c r="D22" s="16"/>
      <c r="E22" s="16">
        <v>132041.07720894561</v>
      </c>
      <c r="F22" s="16">
        <v>12.421821522336403</v>
      </c>
      <c r="G22" s="16"/>
      <c r="H22" s="16">
        <v>3578688</v>
      </c>
      <c r="I22" s="16">
        <v>21.778757809628814</v>
      </c>
      <c r="J22" s="17"/>
      <c r="K22" s="29">
        <v>3.3503866666633986</v>
      </c>
      <c r="L22" s="29">
        <v>3.6896504307988178</v>
      </c>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row>
    <row r="23" spans="1:70">
      <c r="A23" s="6">
        <v>2008</v>
      </c>
      <c r="B23" s="16">
        <v>139207.1780226522</v>
      </c>
      <c r="C23" s="16">
        <v>16.102844747183447</v>
      </c>
      <c r="D23" s="16"/>
      <c r="E23" s="16">
        <v>154730.85872054048</v>
      </c>
      <c r="F23" s="16">
        <v>17.183880949176068</v>
      </c>
      <c r="G23" s="16"/>
      <c r="H23" s="16">
        <v>4410682</v>
      </c>
      <c r="I23" s="16">
        <v>23.248576014449988</v>
      </c>
      <c r="J23" s="17"/>
      <c r="K23" s="29">
        <v>3.1561372600122199</v>
      </c>
      <c r="L23" s="29">
        <v>3.5080937306416664</v>
      </c>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row>
    <row r="24" spans="1:70">
      <c r="A24" s="6">
        <v>2009</v>
      </c>
      <c r="B24" s="16">
        <v>155362.1929968117</v>
      </c>
      <c r="C24" s="16">
        <v>11.60501577837511</v>
      </c>
      <c r="D24" s="16"/>
      <c r="E24" s="16">
        <v>170583.58823537556</v>
      </c>
      <c r="F24" s="16">
        <v>10.245357419922751</v>
      </c>
      <c r="G24" s="16"/>
      <c r="H24" s="16">
        <v>4835293</v>
      </c>
      <c r="I24" s="16">
        <v>9.6268785643580745</v>
      </c>
      <c r="J24" s="17"/>
      <c r="K24" s="29">
        <v>3.2130874591635239</v>
      </c>
      <c r="L24" s="29">
        <v>3.5278852436734556</v>
      </c>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row>
    <row r="25" spans="1:70">
      <c r="A25" s="6">
        <v>2010</v>
      </c>
      <c r="B25" s="16">
        <v>173591.51069153636</v>
      </c>
      <c r="C25" s="16">
        <v>11.733432274027399</v>
      </c>
      <c r="D25" s="16"/>
      <c r="E25" s="16">
        <v>190428.33368947805</v>
      </c>
      <c r="F25" s="16">
        <v>11.633443556551423</v>
      </c>
      <c r="G25" s="16"/>
      <c r="H25" s="16">
        <v>6413668</v>
      </c>
      <c r="I25" s="16">
        <v>32.642799515975554</v>
      </c>
      <c r="J25" s="17"/>
      <c r="K25" s="29">
        <v>2.7065870994809265</v>
      </c>
      <c r="L25" s="29">
        <v>2.9691018258113466</v>
      </c>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row>
    <row r="26" spans="1:70">
      <c r="A26" s="6">
        <v>2011</v>
      </c>
      <c r="B26" s="16">
        <v>199047.82982782082</v>
      </c>
      <c r="C26" s="16">
        <v>14.664495420815321</v>
      </c>
      <c r="D26" s="16"/>
      <c r="E26" s="16">
        <v>217217.40852674269</v>
      </c>
      <c r="F26" s="16">
        <v>14.067798797708445</v>
      </c>
      <c r="G26" s="16"/>
      <c r="H26" s="16">
        <v>7219106</v>
      </c>
      <c r="I26" s="16">
        <v>12.558149252502623</v>
      </c>
      <c r="J26" s="17"/>
      <c r="K26" s="29">
        <v>2.7572365584855083</v>
      </c>
      <c r="L26" s="29">
        <v>3.0089239377665695</v>
      </c>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row>
    <row r="27" spans="1:70">
      <c r="A27" s="6">
        <v>2012</v>
      </c>
      <c r="B27" s="16">
        <v>228266.11820654981</v>
      </c>
      <c r="C27" s="16">
        <v>14.679028856533227</v>
      </c>
      <c r="D27" s="16"/>
      <c r="E27" s="16">
        <v>249422.7141150246</v>
      </c>
      <c r="F27" s="16">
        <v>14.826300436374543</v>
      </c>
      <c r="G27" s="16"/>
      <c r="H27" s="16">
        <v>8732463</v>
      </c>
      <c r="I27" s="16">
        <v>20.963218991382035</v>
      </c>
      <c r="J27" s="17"/>
      <c r="K27" s="29">
        <v>2.6139946794684366</v>
      </c>
      <c r="L27" s="29">
        <v>2.8562699219570082</v>
      </c>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row>
    <row r="28" spans="1:70">
      <c r="A28" s="4">
        <v>2013</v>
      </c>
      <c r="B28" s="16">
        <v>261147.57755512701</v>
      </c>
      <c r="C28" s="16">
        <v>14.404879535746062</v>
      </c>
      <c r="D28" s="16"/>
      <c r="E28" s="16">
        <v>292751.74394822796</v>
      </c>
      <c r="F28" s="16">
        <v>17.3717257415544</v>
      </c>
      <c r="G28" s="16"/>
      <c r="H28" s="16">
        <v>9592125</v>
      </c>
      <c r="I28" s="16">
        <v>9.8444390774973805</v>
      </c>
      <c r="J28" s="17"/>
      <c r="K28" s="29">
        <v>2.7225205838656921</v>
      </c>
      <c r="L28" s="29">
        <v>3.0520009273047211</v>
      </c>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row>
    <row r="29" spans="1:70">
      <c r="A29" s="6">
        <v>2014</v>
      </c>
      <c r="B29" s="16">
        <v>288635.33242751751</v>
      </c>
      <c r="C29" s="16">
        <v>10.525755256752465</v>
      </c>
      <c r="D29" s="16"/>
      <c r="E29" s="16">
        <v>327177.57255565864</v>
      </c>
      <c r="F29" s="16">
        <v>11.759393178378039</v>
      </c>
      <c r="G29" s="16"/>
      <c r="H29" s="16">
        <v>10361151</v>
      </c>
      <c r="I29" s="16">
        <v>8.0172641620078977</v>
      </c>
      <c r="J29" s="17"/>
      <c r="K29" s="29">
        <v>2.7857458348741133</v>
      </c>
      <c r="L29" s="29">
        <v>3.1577338517280431</v>
      </c>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row>
    <row r="30" spans="1:70">
      <c r="A30" s="6">
        <v>2015</v>
      </c>
      <c r="B30" s="16">
        <v>318567.14272782445</v>
      </c>
      <c r="C30" s="16">
        <v>10.370113058775804</v>
      </c>
      <c r="D30" s="16"/>
      <c r="E30" s="16">
        <v>369844.23907537048</v>
      </c>
      <c r="F30" s="16">
        <v>13.040828619893713</v>
      </c>
      <c r="G30" s="16"/>
      <c r="H30" s="16">
        <v>10950621</v>
      </c>
      <c r="I30" s="16">
        <v>5.6892327889054028</v>
      </c>
      <c r="J30" s="17"/>
      <c r="K30" s="29">
        <v>2.9091239914870988</v>
      </c>
      <c r="L30" s="29">
        <v>3.377381420426937</v>
      </c>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row>
    <row r="31" spans="1:70">
      <c r="A31" s="4">
        <v>2016</v>
      </c>
      <c r="B31" s="324">
        <v>348633.85998553323</v>
      </c>
      <c r="C31" s="324">
        <v>9.4381099696138371</v>
      </c>
      <c r="D31" s="324"/>
      <c r="E31" s="324">
        <v>398383.80068973638</v>
      </c>
      <c r="F31" s="324">
        <v>7.7166435485695999</v>
      </c>
      <c r="G31" s="324"/>
      <c r="H31" s="324">
        <v>11996083</v>
      </c>
      <c r="I31" s="324">
        <v>9.5470567376955149</v>
      </c>
      <c r="J31" s="325"/>
      <c r="K31" s="326">
        <v>2.9062308087192559</v>
      </c>
      <c r="L31" s="326">
        <v>3.3209490188567088</v>
      </c>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row>
    <row r="32" spans="1:70">
      <c r="A32" s="6">
        <v>2017</v>
      </c>
      <c r="B32" s="324">
        <v>373540.70457602781</v>
      </c>
      <c r="C32" s="324">
        <v>7.1441266753401846</v>
      </c>
      <c r="D32" s="324"/>
      <c r="E32" s="324">
        <v>423356.63427230698</v>
      </c>
      <c r="F32" s="324">
        <v>6.2685364061827409</v>
      </c>
      <c r="G32" s="324"/>
      <c r="H32" s="324">
        <v>13328103</v>
      </c>
      <c r="I32" s="324">
        <v>11.103791129154409</v>
      </c>
      <c r="J32" s="325"/>
      <c r="K32" s="326">
        <v>2.8026546956909608</v>
      </c>
      <c r="L32" s="326">
        <v>3.1764207875067214</v>
      </c>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row>
    <row r="33" spans="1:70">
      <c r="A33" s="6">
        <v>2018</v>
      </c>
      <c r="B33" s="16">
        <v>423219.1462621353</v>
      </c>
      <c r="C33" s="16">
        <v>13.299338218707108</v>
      </c>
      <c r="D33" s="16"/>
      <c r="E33" s="16">
        <v>481289.29879914195</v>
      </c>
      <c r="F33" s="16">
        <v>13.684128188144118</v>
      </c>
      <c r="G33" s="16"/>
      <c r="H33" s="16">
        <v>14366103</v>
      </c>
      <c r="I33" s="16">
        <v>7.7880550592983866</v>
      </c>
      <c r="J33" s="17"/>
      <c r="K33" s="29">
        <v>2.9459565079140484</v>
      </c>
      <c r="L33" s="29">
        <v>3.3501729647848268</v>
      </c>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row>
    <row r="34" spans="1:70">
      <c r="A34" s="333" t="s">
        <v>350</v>
      </c>
      <c r="B34" s="89">
        <v>488917.53556999192</v>
      </c>
      <c r="C34" s="89">
        <v>15.52349176261149</v>
      </c>
      <c r="D34" s="89"/>
      <c r="E34" s="89">
        <v>540719.50857109239</v>
      </c>
      <c r="F34" s="89">
        <v>12.348126152031451</v>
      </c>
      <c r="G34" s="89"/>
      <c r="H34" s="89">
        <v>15016142</v>
      </c>
      <c r="I34" s="89">
        <v>4.5248109386379864</v>
      </c>
      <c r="J34" s="80"/>
      <c r="K34" s="131">
        <v>3.2559464046756617</v>
      </c>
      <c r="L34" s="131">
        <v>3.6009216519868583</v>
      </c>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row>
    <row r="36" spans="1:70">
      <c r="A36" s="19" t="s">
        <v>51</v>
      </c>
      <c r="B36" s="16"/>
      <c r="C36" s="16"/>
      <c r="D36" s="16"/>
      <c r="E36" s="16"/>
      <c r="F36" s="16"/>
      <c r="G36" s="16"/>
      <c r="L36" s="17"/>
    </row>
    <row r="37" spans="1:70">
      <c r="A37" s="17" t="s">
        <v>398</v>
      </c>
      <c r="B37" s="16"/>
      <c r="C37" s="60">
        <v>15.192062047148648</v>
      </c>
      <c r="D37" s="77"/>
      <c r="E37" s="16"/>
      <c r="F37" s="60">
        <v>14.831392997268349</v>
      </c>
      <c r="G37" s="16"/>
      <c r="H37" s="60"/>
      <c r="I37" s="60">
        <v>14.62614055653405</v>
      </c>
      <c r="J37" s="17"/>
      <c r="K37" s="31"/>
      <c r="L37" s="31"/>
    </row>
    <row r="38" spans="1:70">
      <c r="A38" s="17" t="s">
        <v>399</v>
      </c>
      <c r="B38" s="16"/>
      <c r="C38" s="60">
        <v>13.979142891244535</v>
      </c>
      <c r="D38" s="77"/>
      <c r="E38" s="16"/>
      <c r="F38" s="60">
        <v>13.815351409687825</v>
      </c>
      <c r="G38" s="60"/>
      <c r="H38" s="60"/>
      <c r="I38" s="60">
        <v>14.1417063492658</v>
      </c>
      <c r="J38" s="17"/>
      <c r="K38" s="17"/>
      <c r="L38" s="17"/>
    </row>
    <row r="39" spans="1:70">
      <c r="A39" s="17"/>
      <c r="B39" s="16"/>
      <c r="C39" s="60"/>
      <c r="D39" s="60"/>
      <c r="E39" s="16"/>
      <c r="F39" s="60"/>
      <c r="G39" s="60"/>
      <c r="H39" s="60"/>
      <c r="I39" s="60"/>
      <c r="J39" s="17"/>
      <c r="K39" s="17"/>
      <c r="L39" s="17"/>
    </row>
    <row r="40" spans="1:70">
      <c r="A40" s="21" t="s">
        <v>400</v>
      </c>
      <c r="B40" s="22"/>
      <c r="C40" s="61">
        <v>14.397390876039061</v>
      </c>
      <c r="D40" s="61"/>
      <c r="E40" s="22"/>
      <c r="F40" s="61">
        <v>14.165710577819043</v>
      </c>
      <c r="G40" s="61"/>
      <c r="H40" s="61"/>
      <c r="I40" s="61">
        <v>14.308752627634167</v>
      </c>
      <c r="J40" s="21"/>
      <c r="K40" s="21"/>
      <c r="L40" s="21"/>
    </row>
    <row r="41" spans="1:70">
      <c r="A41" s="1" t="s">
        <v>186</v>
      </c>
      <c r="B41" s="18"/>
      <c r="C41" s="18"/>
      <c r="D41" s="18"/>
      <c r="E41" s="18"/>
      <c r="F41" s="18"/>
      <c r="G41" s="18"/>
    </row>
    <row r="42" spans="1:70">
      <c r="A42" s="23" t="s">
        <v>48</v>
      </c>
    </row>
    <row r="44" spans="1:70">
      <c r="A44" s="456"/>
    </row>
    <row r="45" spans="1:70">
      <c r="A45" s="457" t="s">
        <v>681</v>
      </c>
    </row>
    <row r="46" spans="1:70">
      <c r="A46" s="458" t="s">
        <v>679</v>
      </c>
    </row>
    <row r="47" spans="1:70">
      <c r="A47" s="95"/>
    </row>
  </sheetData>
  <mergeCells count="6">
    <mergeCell ref="L3:L4"/>
    <mergeCell ref="A3:A4"/>
    <mergeCell ref="B3:C3"/>
    <mergeCell ref="H3:I3"/>
    <mergeCell ref="K3:K4"/>
    <mergeCell ref="E3:F3"/>
  </mergeCells>
  <hyperlinks>
    <hyperlink ref="A46" location="Contents!A1" display="Link to Contents" xr:uid="{00000000-0004-0000-0200-000000000000}"/>
  </hyperlinks>
  <pageMargins left="0.75" right="0.75" top="1" bottom="1" header="0.5" footer="0.5"/>
  <pageSetup paperSize="9" orientation="portrait" horizontalDpi="4294967292" verticalDpi="429496729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8"/>
  </sheetPr>
  <dimension ref="A1:AF33"/>
  <sheetViews>
    <sheetView zoomScale="120" zoomScaleNormal="120" zoomScalePageLayoutView="150" workbookViewId="0">
      <pane xSplit="2" ySplit="4" topLeftCell="C5" activePane="bottomRight" state="frozen"/>
      <selection activeCell="B75" sqref="B75"/>
      <selection pane="topRight" activeCell="B75" sqref="B75"/>
      <selection pane="bottomLeft" activeCell="B75" sqref="B75"/>
      <selection pane="bottomRight"/>
    </sheetView>
  </sheetViews>
  <sheetFormatPr defaultColWidth="12.42578125" defaultRowHeight="15.75"/>
  <cols>
    <col min="1" max="1" width="12.42578125" style="422"/>
    <col min="2" max="2" width="41.28515625" style="422" customWidth="1"/>
    <col min="3" max="29" width="10.85546875" style="422" customWidth="1"/>
    <col min="30" max="16384" width="12.42578125" style="422"/>
  </cols>
  <sheetData>
    <row r="1" spans="1:32">
      <c r="A1" s="448" t="s">
        <v>756</v>
      </c>
    </row>
    <row r="2" spans="1:32" ht="12" customHeight="1">
      <c r="A2" s="449"/>
    </row>
    <row r="3" spans="1:32">
      <c r="A3" s="554" t="s">
        <v>624</v>
      </c>
      <c r="B3" s="554" t="s">
        <v>625</v>
      </c>
      <c r="C3" s="556" t="s">
        <v>3</v>
      </c>
      <c r="D3" s="556"/>
      <c r="E3" s="556"/>
      <c r="F3" s="556"/>
      <c r="G3" s="556"/>
      <c r="H3" s="556"/>
      <c r="I3" s="556"/>
      <c r="J3" s="556"/>
      <c r="K3" s="556"/>
      <c r="L3" s="556"/>
      <c r="M3" s="556"/>
      <c r="N3" s="556"/>
      <c r="O3" s="556"/>
      <c r="P3" s="556"/>
      <c r="Q3" s="556"/>
      <c r="R3" s="556"/>
      <c r="S3" s="556"/>
      <c r="T3" s="556"/>
      <c r="U3" s="556"/>
      <c r="V3" s="556"/>
      <c r="W3" s="556"/>
      <c r="X3" s="556"/>
      <c r="Y3" s="556"/>
      <c r="Z3" s="556"/>
      <c r="AA3" s="556"/>
      <c r="AB3" s="556"/>
      <c r="AC3" s="556"/>
      <c r="AD3" s="556"/>
      <c r="AE3" s="556"/>
      <c r="AF3" s="556"/>
    </row>
    <row r="4" spans="1:32">
      <c r="A4" s="555"/>
      <c r="B4" s="555"/>
      <c r="C4" s="405">
        <v>1990</v>
      </c>
      <c r="D4" s="405">
        <v>1991</v>
      </c>
      <c r="E4" s="405">
        <v>1992</v>
      </c>
      <c r="F4" s="405">
        <v>1993</v>
      </c>
      <c r="G4" s="405">
        <v>1994</v>
      </c>
      <c r="H4" s="405">
        <v>1995</v>
      </c>
      <c r="I4" s="405">
        <v>1996</v>
      </c>
      <c r="J4" s="405">
        <v>1997</v>
      </c>
      <c r="K4" s="405">
        <v>1998</v>
      </c>
      <c r="L4" s="405">
        <v>1999</v>
      </c>
      <c r="M4" s="405">
        <v>2000</v>
      </c>
      <c r="N4" s="405">
        <v>2001</v>
      </c>
      <c r="O4" s="405">
        <v>2002</v>
      </c>
      <c r="P4" s="405">
        <v>2003</v>
      </c>
      <c r="Q4" s="405">
        <v>2004</v>
      </c>
      <c r="R4" s="405">
        <v>2005</v>
      </c>
      <c r="S4" s="405">
        <v>2006</v>
      </c>
      <c r="T4" s="405">
        <v>2007</v>
      </c>
      <c r="U4" s="405">
        <v>2008</v>
      </c>
      <c r="V4" s="405">
        <v>2009</v>
      </c>
      <c r="W4" s="405">
        <v>2010</v>
      </c>
      <c r="X4" s="405">
        <v>2011</v>
      </c>
      <c r="Y4" s="405">
        <v>2012</v>
      </c>
      <c r="Z4" s="405">
        <v>2013</v>
      </c>
      <c r="AA4" s="405">
        <v>2014</v>
      </c>
      <c r="AB4" s="405">
        <v>2015</v>
      </c>
      <c r="AC4" s="405">
        <v>2016</v>
      </c>
      <c r="AD4" s="405">
        <v>2017</v>
      </c>
      <c r="AE4" s="405">
        <v>2018</v>
      </c>
      <c r="AF4" s="405">
        <v>2019</v>
      </c>
    </row>
    <row r="5" spans="1:32" ht="11.1" customHeight="1">
      <c r="A5" s="402" t="s">
        <v>626</v>
      </c>
      <c r="B5" s="402" t="s">
        <v>60</v>
      </c>
      <c r="C5" s="426">
        <v>4158.0016711900853</v>
      </c>
      <c r="D5" s="426">
        <v>4510.2018619201572</v>
      </c>
      <c r="E5" s="426">
        <v>5239.0033318199748</v>
      </c>
      <c r="F5" s="426">
        <v>6253.2430177564165</v>
      </c>
      <c r="G5" s="426">
        <v>7136.8106350709622</v>
      </c>
      <c r="H5" s="426">
        <v>8110.9127499955102</v>
      </c>
      <c r="I5" s="426">
        <v>9472.2530785000108</v>
      </c>
      <c r="J5" s="426">
        <v>10520.292560791057</v>
      </c>
      <c r="K5" s="426">
        <v>12763.646102865172</v>
      </c>
      <c r="L5" s="426">
        <v>13603.740139785801</v>
      </c>
      <c r="M5" s="426">
        <v>17126.207690390871</v>
      </c>
      <c r="N5" s="426">
        <v>18879.391491860133</v>
      </c>
      <c r="O5" s="426">
        <v>22817.459894066862</v>
      </c>
      <c r="P5" s="426">
        <v>23264.819981149478</v>
      </c>
      <c r="Q5" s="426">
        <v>31261.523383436343</v>
      </c>
      <c r="R5" s="426">
        <v>36469.653140831979</v>
      </c>
      <c r="S5" s="426">
        <v>44096.001154154859</v>
      </c>
      <c r="T5" s="426">
        <v>52882.253328606283</v>
      </c>
      <c r="U5" s="426">
        <v>59636.43599552846</v>
      </c>
      <c r="V5" s="426">
        <v>65372.811519398063</v>
      </c>
      <c r="W5" s="426">
        <v>69745.722096970756</v>
      </c>
      <c r="X5" s="426">
        <v>81859.538343881155</v>
      </c>
      <c r="Y5" s="426">
        <v>91147.779248404593</v>
      </c>
      <c r="Z5" s="426">
        <v>109912.74249155824</v>
      </c>
      <c r="AA5" s="426">
        <v>130527.64739993613</v>
      </c>
      <c r="AB5" s="426">
        <v>147773.49399392426</v>
      </c>
      <c r="AC5" s="426">
        <v>165273.43113939842</v>
      </c>
      <c r="AD5" s="426">
        <v>167517.58219300464</v>
      </c>
      <c r="AE5" s="426">
        <v>198548.300425391</v>
      </c>
      <c r="AF5" s="426">
        <v>236656.73613136538</v>
      </c>
    </row>
    <row r="6" spans="1:32" ht="11.1" customHeight="1">
      <c r="A6" s="424" t="s">
        <v>627</v>
      </c>
      <c r="B6" s="424" t="s">
        <v>628</v>
      </c>
      <c r="C6" s="413">
        <v>4158.0016711900853</v>
      </c>
      <c r="D6" s="413">
        <v>4510.2018619201572</v>
      </c>
      <c r="E6" s="413">
        <v>5239.0033318199748</v>
      </c>
      <c r="F6" s="413">
        <v>6253.2430177564165</v>
      </c>
      <c r="G6" s="413">
        <v>7116.7755250709624</v>
      </c>
      <c r="H6" s="413">
        <v>8106.8177789955098</v>
      </c>
      <c r="I6" s="413">
        <v>9459.8272455000115</v>
      </c>
      <c r="J6" s="413">
        <v>10512.781866791056</v>
      </c>
      <c r="K6" s="413">
        <v>12763.646102865172</v>
      </c>
      <c r="L6" s="413">
        <v>13603.740139785801</v>
      </c>
      <c r="M6" s="413">
        <v>17122.368294390872</v>
      </c>
      <c r="N6" s="413">
        <v>18879.127353860134</v>
      </c>
      <c r="O6" s="413">
        <v>22744.277894066861</v>
      </c>
      <c r="P6" s="413">
        <v>23188.695239149478</v>
      </c>
      <c r="Q6" s="413">
        <v>31142.817511436344</v>
      </c>
      <c r="R6" s="413">
        <v>36350.85414083198</v>
      </c>
      <c r="S6" s="413">
        <v>44090.317154154858</v>
      </c>
      <c r="T6" s="413">
        <v>52772.219536606281</v>
      </c>
      <c r="U6" s="413">
        <v>59630.480383528462</v>
      </c>
      <c r="V6" s="413">
        <v>65358.940527398066</v>
      </c>
      <c r="W6" s="413">
        <v>69728.798170970753</v>
      </c>
      <c r="X6" s="413">
        <v>81846.711897881149</v>
      </c>
      <c r="Y6" s="413">
        <v>91095.602543404588</v>
      </c>
      <c r="Z6" s="413">
        <v>109877.28624555824</v>
      </c>
      <c r="AA6" s="413">
        <v>130508.97933593614</v>
      </c>
      <c r="AB6" s="413">
        <v>147332.20192492427</v>
      </c>
      <c r="AC6" s="413">
        <v>164856.60486139843</v>
      </c>
      <c r="AD6" s="413">
        <v>166671.52900700463</v>
      </c>
      <c r="AE6" s="413">
        <v>197568.87828774317</v>
      </c>
      <c r="AF6" s="413">
        <v>235511.37964367194</v>
      </c>
    </row>
    <row r="7" spans="1:32" ht="11.1" customHeight="1">
      <c r="A7" s="424" t="s">
        <v>629</v>
      </c>
      <c r="B7" s="424" t="s">
        <v>630</v>
      </c>
      <c r="C7" s="413">
        <v>0</v>
      </c>
      <c r="D7" s="413">
        <v>0</v>
      </c>
      <c r="E7" s="413">
        <v>0</v>
      </c>
      <c r="F7" s="413">
        <v>0</v>
      </c>
      <c r="G7" s="413">
        <v>0</v>
      </c>
      <c r="H7" s="413">
        <v>0</v>
      </c>
      <c r="I7" s="413">
        <v>0</v>
      </c>
      <c r="J7" s="413">
        <v>0</v>
      </c>
      <c r="K7" s="413">
        <v>0</v>
      </c>
      <c r="L7" s="413">
        <v>0</v>
      </c>
      <c r="M7" s="413">
        <v>0</v>
      </c>
      <c r="N7" s="413">
        <v>0</v>
      </c>
      <c r="O7" s="413">
        <v>0</v>
      </c>
      <c r="P7" s="413">
        <v>0</v>
      </c>
      <c r="Q7" s="413">
        <v>0</v>
      </c>
      <c r="R7" s="413">
        <v>0</v>
      </c>
      <c r="S7" s="413">
        <v>0</v>
      </c>
      <c r="T7" s="413">
        <v>0</v>
      </c>
      <c r="U7" s="413">
        <v>0</v>
      </c>
      <c r="V7" s="413">
        <v>0</v>
      </c>
      <c r="W7" s="413">
        <v>0</v>
      </c>
      <c r="X7" s="413">
        <v>0</v>
      </c>
      <c r="Y7" s="413">
        <v>0</v>
      </c>
      <c r="Z7" s="413">
        <v>0</v>
      </c>
      <c r="AA7" s="413">
        <v>0</v>
      </c>
      <c r="AB7" s="413">
        <v>0</v>
      </c>
      <c r="AC7" s="413">
        <v>0</v>
      </c>
      <c r="AD7" s="413">
        <v>0</v>
      </c>
      <c r="AE7" s="413">
        <v>0</v>
      </c>
      <c r="AF7" s="413">
        <v>0</v>
      </c>
    </row>
    <row r="8" spans="1:32" ht="11.1" customHeight="1">
      <c r="A8" s="424" t="s">
        <v>631</v>
      </c>
      <c r="B8" s="424" t="s">
        <v>632</v>
      </c>
      <c r="C8" s="413">
        <v>0</v>
      </c>
      <c r="D8" s="413">
        <v>0</v>
      </c>
      <c r="E8" s="413">
        <v>0</v>
      </c>
      <c r="F8" s="413">
        <v>0</v>
      </c>
      <c r="G8" s="413">
        <v>0</v>
      </c>
      <c r="H8" s="413">
        <v>0</v>
      </c>
      <c r="I8" s="413">
        <v>0</v>
      </c>
      <c r="J8" s="413">
        <v>0</v>
      </c>
      <c r="K8" s="413">
        <v>0</v>
      </c>
      <c r="L8" s="413">
        <v>0</v>
      </c>
      <c r="M8" s="413">
        <v>0</v>
      </c>
      <c r="N8" s="413">
        <v>0</v>
      </c>
      <c r="O8" s="413">
        <v>0</v>
      </c>
      <c r="P8" s="413">
        <v>0</v>
      </c>
      <c r="Q8" s="413">
        <v>0</v>
      </c>
      <c r="R8" s="413">
        <v>0</v>
      </c>
      <c r="S8" s="413">
        <v>0</v>
      </c>
      <c r="T8" s="413">
        <v>0</v>
      </c>
      <c r="U8" s="413">
        <v>0</v>
      </c>
      <c r="V8" s="413">
        <v>0</v>
      </c>
      <c r="W8" s="413">
        <v>0</v>
      </c>
      <c r="X8" s="413">
        <v>0</v>
      </c>
      <c r="Y8" s="413">
        <v>0</v>
      </c>
      <c r="Z8" s="413">
        <v>0</v>
      </c>
      <c r="AA8" s="413">
        <v>0</v>
      </c>
      <c r="AB8" s="413">
        <v>0</v>
      </c>
      <c r="AC8" s="413">
        <v>0</v>
      </c>
      <c r="AD8" s="413">
        <v>0</v>
      </c>
      <c r="AE8" s="413">
        <v>0</v>
      </c>
      <c r="AF8" s="413">
        <v>0</v>
      </c>
    </row>
    <row r="9" spans="1:32" ht="11.1" customHeight="1">
      <c r="A9" s="424" t="s">
        <v>633</v>
      </c>
      <c r="B9" s="424" t="s">
        <v>634</v>
      </c>
      <c r="C9" s="413">
        <v>0</v>
      </c>
      <c r="D9" s="413">
        <v>-1.4E-14</v>
      </c>
      <c r="E9" s="413">
        <v>0</v>
      </c>
      <c r="F9" s="413">
        <v>0</v>
      </c>
      <c r="G9" s="413">
        <v>20.03511</v>
      </c>
      <c r="H9" s="413">
        <v>4.0949710000000001</v>
      </c>
      <c r="I9" s="413">
        <v>12.425833000000001</v>
      </c>
      <c r="J9" s="413">
        <v>7.510694</v>
      </c>
      <c r="K9" s="413">
        <v>0</v>
      </c>
      <c r="L9" s="413">
        <v>0</v>
      </c>
      <c r="M9" s="413">
        <v>3.8393959999999998</v>
      </c>
      <c r="N9" s="413">
        <v>0.26413799999999998</v>
      </c>
      <c r="O9" s="413">
        <v>73.182000000000002</v>
      </c>
      <c r="P9" s="413">
        <v>76.124741999999998</v>
      </c>
      <c r="Q9" s="413">
        <v>118.705872</v>
      </c>
      <c r="R9" s="413">
        <v>118.79900000000001</v>
      </c>
      <c r="S9" s="413">
        <v>5.6840000000000002</v>
      </c>
      <c r="T9" s="413">
        <v>110.03379200000001</v>
      </c>
      <c r="U9" s="413">
        <v>5.9556120000000004</v>
      </c>
      <c r="V9" s="413">
        <v>13.870991999999999</v>
      </c>
      <c r="W9" s="413">
        <v>16.923926000000002</v>
      </c>
      <c r="X9" s="413">
        <v>12.826446000000001</v>
      </c>
      <c r="Y9" s="413">
        <v>52.176704999999998</v>
      </c>
      <c r="Z9" s="413">
        <v>35.456246</v>
      </c>
      <c r="AA9" s="413">
        <v>18.668064000000001</v>
      </c>
      <c r="AB9" s="413">
        <v>441.29206900000003</v>
      </c>
      <c r="AC9" s="413">
        <v>416.826278</v>
      </c>
      <c r="AD9" s="413">
        <v>846.05318599999998</v>
      </c>
      <c r="AE9" s="413">
        <v>979.42213764783799</v>
      </c>
      <c r="AF9" s="413">
        <v>1145.3564876934304</v>
      </c>
    </row>
    <row r="10" spans="1:32" ht="11.1" customHeight="1">
      <c r="A10" s="402" t="s">
        <v>635</v>
      </c>
      <c r="B10" s="402" t="s">
        <v>636</v>
      </c>
      <c r="C10" s="426">
        <v>35.640853</v>
      </c>
      <c r="D10" s="426">
        <v>161.482451</v>
      </c>
      <c r="E10" s="426">
        <v>202.75130899999999</v>
      </c>
      <c r="F10" s="426">
        <v>345.06121449999995</v>
      </c>
      <c r="G10" s="426">
        <v>215.970590625</v>
      </c>
      <c r="H10" s="426">
        <v>408.07753624999998</v>
      </c>
      <c r="I10" s="426">
        <v>84.452675468750002</v>
      </c>
      <c r="J10" s="426">
        <v>116.18094025000001</v>
      </c>
      <c r="K10" s="426">
        <v>146.53317881250001</v>
      </c>
      <c r="L10" s="426">
        <v>118.744629</v>
      </c>
      <c r="M10" s="426">
        <v>572.00683137500005</v>
      </c>
      <c r="N10" s="426">
        <v>498.23992550000003</v>
      </c>
      <c r="O10" s="426">
        <v>153.19448288281251</v>
      </c>
      <c r="P10" s="426">
        <v>824.75465874999998</v>
      </c>
      <c r="Q10" s="426">
        <v>503.68354825</v>
      </c>
      <c r="R10" s="426">
        <v>940.55785349999996</v>
      </c>
      <c r="S10" s="426">
        <v>3285.2065895078126</v>
      </c>
      <c r="T10" s="426">
        <v>1773.2086069453126</v>
      </c>
      <c r="U10" s="426">
        <v>1709.1602487734374</v>
      </c>
      <c r="V10" s="426">
        <v>2774.4132148144531</v>
      </c>
      <c r="W10" s="426">
        <v>2850.4425090156251</v>
      </c>
      <c r="X10" s="426">
        <v>1357.7243406796874</v>
      </c>
      <c r="Y10" s="426">
        <v>1118.5182669999999</v>
      </c>
      <c r="Z10" s="426">
        <v>2152.9237727480468</v>
      </c>
      <c r="AA10" s="426">
        <v>3783.583834</v>
      </c>
      <c r="AB10" s="426">
        <v>6090.0184461718754</v>
      </c>
      <c r="AC10" s="426">
        <v>3574.5378652499999</v>
      </c>
      <c r="AD10" s="426">
        <v>10473.7015101875</v>
      </c>
      <c r="AE10" s="426">
        <v>4807.161069625</v>
      </c>
      <c r="AF10" s="426">
        <v>5024.6759269374998</v>
      </c>
    </row>
    <row r="11" spans="1:32" ht="11.1" customHeight="1">
      <c r="A11" s="402" t="s">
        <v>637</v>
      </c>
      <c r="B11" s="402" t="s">
        <v>638</v>
      </c>
      <c r="C11" s="426">
        <v>0.15490000000000001</v>
      </c>
      <c r="D11" s="426">
        <v>0.54620000000000002</v>
      </c>
      <c r="E11" s="426">
        <v>2.0139999999999998</v>
      </c>
      <c r="F11" s="426">
        <v>1.0705</v>
      </c>
      <c r="G11" s="426">
        <v>3.7726000000000002</v>
      </c>
      <c r="H11" s="426">
        <v>9.7360000000000007</v>
      </c>
      <c r="I11" s="426">
        <v>8.2944999999999993</v>
      </c>
      <c r="J11" s="426">
        <v>78.981313259185185</v>
      </c>
      <c r="K11" s="426">
        <v>106.42056472580829</v>
      </c>
      <c r="L11" s="426">
        <v>149.54637527556713</v>
      </c>
      <c r="M11" s="426">
        <v>241.90563391604172</v>
      </c>
      <c r="N11" s="426">
        <v>321.25473669574762</v>
      </c>
      <c r="O11" s="426">
        <v>287.26491300622519</v>
      </c>
      <c r="P11" s="426">
        <v>254.15719412921328</v>
      </c>
      <c r="Q11" s="426">
        <v>265.34293302841758</v>
      </c>
      <c r="R11" s="426">
        <v>249.66225194410225</v>
      </c>
      <c r="S11" s="426">
        <v>204.95963330030659</v>
      </c>
      <c r="T11" s="426">
        <v>462.0755846117313</v>
      </c>
      <c r="U11" s="426">
        <v>824.40461375245809</v>
      </c>
      <c r="V11" s="426">
        <v>894.45153544590289</v>
      </c>
      <c r="W11" s="426">
        <v>982.88579360494236</v>
      </c>
      <c r="X11" s="426">
        <v>1065.6919320216832</v>
      </c>
      <c r="Y11" s="426">
        <v>1087.2179962844255</v>
      </c>
      <c r="Z11" s="426">
        <v>1230.1251044799021</v>
      </c>
      <c r="AA11" s="426">
        <v>1278.9099684621096</v>
      </c>
      <c r="AB11" s="426">
        <v>1501.5720350797285</v>
      </c>
      <c r="AC11" s="426">
        <v>1708.5423674053611</v>
      </c>
      <c r="AD11" s="426">
        <v>2467.4920502534869</v>
      </c>
      <c r="AE11" s="426">
        <v>3554.0205303591997</v>
      </c>
      <c r="AF11" s="426">
        <v>4015.3127877611605</v>
      </c>
    </row>
    <row r="12" spans="1:32" ht="11.1" customHeight="1">
      <c r="A12" s="402" t="s">
        <v>639</v>
      </c>
      <c r="B12" s="402" t="s">
        <v>640</v>
      </c>
      <c r="C12" s="426">
        <v>0</v>
      </c>
      <c r="D12" s="426">
        <v>0</v>
      </c>
      <c r="E12" s="426">
        <v>0</v>
      </c>
      <c r="F12" s="426">
        <v>0</v>
      </c>
      <c r="G12" s="426">
        <v>0</v>
      </c>
      <c r="H12" s="426">
        <v>0</v>
      </c>
      <c r="I12" s="426">
        <v>0</v>
      </c>
      <c r="J12" s="426">
        <v>0</v>
      </c>
      <c r="K12" s="426">
        <v>0</v>
      </c>
      <c r="L12" s="426">
        <v>0</v>
      </c>
      <c r="M12" s="426">
        <v>0</v>
      </c>
      <c r="N12" s="426">
        <v>0</v>
      </c>
      <c r="O12" s="426">
        <v>0</v>
      </c>
      <c r="P12" s="426">
        <v>0</v>
      </c>
      <c r="Q12" s="426">
        <v>0</v>
      </c>
      <c r="R12" s="426">
        <v>0</v>
      </c>
      <c r="S12" s="426">
        <v>0</v>
      </c>
      <c r="T12" s="426">
        <v>0</v>
      </c>
      <c r="U12" s="426">
        <v>0</v>
      </c>
      <c r="V12" s="426">
        <v>0</v>
      </c>
      <c r="W12" s="426">
        <v>0</v>
      </c>
      <c r="X12" s="426">
        <v>0</v>
      </c>
      <c r="Y12" s="426">
        <v>0</v>
      </c>
      <c r="Z12" s="426">
        <v>0</v>
      </c>
      <c r="AA12" s="426">
        <v>0</v>
      </c>
      <c r="AB12" s="426">
        <v>0</v>
      </c>
      <c r="AC12" s="426">
        <v>0</v>
      </c>
      <c r="AD12" s="426">
        <v>0</v>
      </c>
      <c r="AE12" s="426">
        <v>0</v>
      </c>
      <c r="AF12" s="426">
        <v>0</v>
      </c>
    </row>
    <row r="13" spans="1:32" ht="11.1" customHeight="1">
      <c r="A13" s="402" t="s">
        <v>641</v>
      </c>
      <c r="B13" s="402" t="s">
        <v>642</v>
      </c>
      <c r="C13" s="426">
        <v>48.128134131582087</v>
      </c>
      <c r="D13" s="426">
        <v>53.39092014472449</v>
      </c>
      <c r="E13" s="426">
        <v>73.289285202336245</v>
      </c>
      <c r="F13" s="426">
        <v>92.456926556421138</v>
      </c>
      <c r="G13" s="426">
        <v>120.32052979297256</v>
      </c>
      <c r="H13" s="426">
        <v>159.84852104197427</v>
      </c>
      <c r="I13" s="426">
        <v>182.38614094596917</v>
      </c>
      <c r="J13" s="426">
        <v>350.77822336621603</v>
      </c>
      <c r="K13" s="426">
        <v>345.032015221508</v>
      </c>
      <c r="L13" s="426">
        <v>504.94099636937699</v>
      </c>
      <c r="M13" s="426">
        <v>691.22178457428834</v>
      </c>
      <c r="N13" s="426">
        <v>736.62070211620323</v>
      </c>
      <c r="O13" s="426">
        <v>876.34580442468268</v>
      </c>
      <c r="P13" s="426">
        <v>1040.6743990437701</v>
      </c>
      <c r="Q13" s="426">
        <v>1416.9981470377959</v>
      </c>
      <c r="R13" s="426">
        <v>1801.2744518360416</v>
      </c>
      <c r="S13" s="426">
        <v>2486.2778601746486</v>
      </c>
      <c r="T13" s="426">
        <v>3053.7195123717602</v>
      </c>
      <c r="U13" s="426">
        <v>3591.0308664410686</v>
      </c>
      <c r="V13" s="426">
        <v>4313.0110296505982</v>
      </c>
      <c r="W13" s="426">
        <v>4828.9694265862508</v>
      </c>
      <c r="X13" s="426">
        <v>5298.4147829027388</v>
      </c>
      <c r="Y13" s="426">
        <v>6170.8547936185187</v>
      </c>
      <c r="Z13" s="426">
        <v>6729.6972991877337</v>
      </c>
      <c r="AA13" s="426">
        <v>7614.5508974375334</v>
      </c>
      <c r="AB13" s="426">
        <v>9046.6178682648988</v>
      </c>
      <c r="AC13" s="426">
        <v>11426.174309859733</v>
      </c>
      <c r="AD13" s="426">
        <v>14752.708077094812</v>
      </c>
      <c r="AE13" s="426">
        <v>18820.077576848525</v>
      </c>
      <c r="AF13" s="426">
        <v>24026.895751178774</v>
      </c>
    </row>
    <row r="14" spans="1:32" ht="11.1" customHeight="1">
      <c r="A14" s="424" t="s">
        <v>643</v>
      </c>
      <c r="B14" s="403" t="s">
        <v>644</v>
      </c>
      <c r="C14" s="413">
        <v>3.1566967762165539</v>
      </c>
      <c r="D14" s="413">
        <v>3.9867138607326909</v>
      </c>
      <c r="E14" s="413">
        <v>5.5450252413626906</v>
      </c>
      <c r="F14" s="413">
        <v>8.5655122124575414</v>
      </c>
      <c r="G14" s="413">
        <v>9.262365241172196</v>
      </c>
      <c r="H14" s="413">
        <v>11.016239340058787</v>
      </c>
      <c r="I14" s="413">
        <v>15.192953162407917</v>
      </c>
      <c r="J14" s="413">
        <v>38.914029777593711</v>
      </c>
      <c r="K14" s="413">
        <v>46.538402510420809</v>
      </c>
      <c r="L14" s="413">
        <v>121.8370856154698</v>
      </c>
      <c r="M14" s="413">
        <v>141.42059852563125</v>
      </c>
      <c r="N14" s="413">
        <v>131.47483165570694</v>
      </c>
      <c r="O14" s="413">
        <v>176.73801245518584</v>
      </c>
      <c r="P14" s="413">
        <v>231.1000758228555</v>
      </c>
      <c r="Q14" s="413">
        <v>333.44466622741652</v>
      </c>
      <c r="R14" s="413">
        <v>459.53509611543927</v>
      </c>
      <c r="S14" s="413">
        <v>624.50920642115955</v>
      </c>
      <c r="T14" s="413">
        <v>756.20174361947363</v>
      </c>
      <c r="U14" s="413">
        <v>793.01480560117341</v>
      </c>
      <c r="V14" s="413">
        <v>888.89339114367544</v>
      </c>
      <c r="W14" s="413">
        <v>957.12629288040864</v>
      </c>
      <c r="X14" s="413">
        <v>1059.8851765567165</v>
      </c>
      <c r="Y14" s="413">
        <v>1264.6400984171019</v>
      </c>
      <c r="Z14" s="413">
        <v>1456.9362936613638</v>
      </c>
      <c r="AA14" s="413">
        <v>1991.3436446287355</v>
      </c>
      <c r="AB14" s="413">
        <v>2759.3130844950006</v>
      </c>
      <c r="AC14" s="413">
        <v>3862.3755493941044</v>
      </c>
      <c r="AD14" s="413">
        <v>5402.7450704784505</v>
      </c>
      <c r="AE14" s="413">
        <v>7710.2707342428475</v>
      </c>
      <c r="AF14" s="413">
        <v>9843.4169778825417</v>
      </c>
    </row>
    <row r="15" spans="1:32" ht="11.1" customHeight="1">
      <c r="A15" s="424" t="s">
        <v>645</v>
      </c>
      <c r="B15" s="403" t="s">
        <v>646</v>
      </c>
      <c r="C15" s="413">
        <v>44.971437355365531</v>
      </c>
      <c r="D15" s="413">
        <v>49.404206283991797</v>
      </c>
      <c r="E15" s="413">
        <v>67.744259960973551</v>
      </c>
      <c r="F15" s="413">
        <v>83.891414343963589</v>
      </c>
      <c r="G15" s="413">
        <v>111.05816455180037</v>
      </c>
      <c r="H15" s="413">
        <v>148.83228170191549</v>
      </c>
      <c r="I15" s="413">
        <v>167.19318778356126</v>
      </c>
      <c r="J15" s="413">
        <v>311.8641935886223</v>
      </c>
      <c r="K15" s="413">
        <v>298.49361271108717</v>
      </c>
      <c r="L15" s="413">
        <v>383.1039107539072</v>
      </c>
      <c r="M15" s="413">
        <v>549.80118604865709</v>
      </c>
      <c r="N15" s="413">
        <v>605.14587046049633</v>
      </c>
      <c r="O15" s="413">
        <v>699.60779196949682</v>
      </c>
      <c r="P15" s="413">
        <v>809.57432322091461</v>
      </c>
      <c r="Q15" s="413">
        <v>1083.5534808103794</v>
      </c>
      <c r="R15" s="413">
        <v>1341.7393557206024</v>
      </c>
      <c r="S15" s="413">
        <v>1861.7686537534892</v>
      </c>
      <c r="T15" s="413">
        <v>2297.5177687522864</v>
      </c>
      <c r="U15" s="413">
        <v>2798.0160608398951</v>
      </c>
      <c r="V15" s="413">
        <v>3424.1176385069225</v>
      </c>
      <c r="W15" s="413">
        <v>3871.8431337058419</v>
      </c>
      <c r="X15" s="413">
        <v>4238.5296063460228</v>
      </c>
      <c r="Y15" s="413">
        <v>4906.2146952014164</v>
      </c>
      <c r="Z15" s="413">
        <v>5272.7610055263694</v>
      </c>
      <c r="AA15" s="413">
        <v>5623.2072528087974</v>
      </c>
      <c r="AB15" s="413">
        <v>6287.3047837698978</v>
      </c>
      <c r="AC15" s="413">
        <v>7563.7987604656291</v>
      </c>
      <c r="AD15" s="413">
        <v>9349.9630066163609</v>
      </c>
      <c r="AE15" s="413">
        <v>11109.80684260568</v>
      </c>
      <c r="AF15" s="413">
        <v>14183.47877329623</v>
      </c>
    </row>
    <row r="16" spans="1:32" ht="11.1" customHeight="1">
      <c r="A16" s="424" t="s">
        <v>647</v>
      </c>
      <c r="B16" s="403" t="s">
        <v>648</v>
      </c>
      <c r="C16" s="413">
        <v>0</v>
      </c>
      <c r="D16" s="413">
        <v>0</v>
      </c>
      <c r="E16" s="413">
        <v>0</v>
      </c>
      <c r="F16" s="413">
        <v>0</v>
      </c>
      <c r="G16" s="413">
        <v>0</v>
      </c>
      <c r="H16" s="413">
        <v>0</v>
      </c>
      <c r="I16" s="413">
        <v>0</v>
      </c>
      <c r="J16" s="413">
        <v>0</v>
      </c>
      <c r="K16" s="413">
        <v>0</v>
      </c>
      <c r="L16" s="413">
        <v>0</v>
      </c>
      <c r="M16" s="413">
        <v>0</v>
      </c>
      <c r="N16" s="413">
        <v>0</v>
      </c>
      <c r="O16" s="413">
        <v>0</v>
      </c>
      <c r="P16" s="413">
        <v>0</v>
      </c>
      <c r="Q16" s="413">
        <v>0</v>
      </c>
      <c r="R16" s="413">
        <v>0</v>
      </c>
      <c r="S16" s="413">
        <v>0</v>
      </c>
      <c r="T16" s="413">
        <v>0</v>
      </c>
      <c r="U16" s="413">
        <v>0</v>
      </c>
      <c r="V16" s="413">
        <v>0</v>
      </c>
      <c r="W16" s="413">
        <v>0</v>
      </c>
      <c r="X16" s="413">
        <v>0</v>
      </c>
      <c r="Y16" s="413">
        <v>0</v>
      </c>
      <c r="Z16" s="413">
        <v>0</v>
      </c>
      <c r="AA16" s="413">
        <v>0</v>
      </c>
      <c r="AB16" s="413">
        <v>0</v>
      </c>
      <c r="AC16" s="413">
        <v>0</v>
      </c>
      <c r="AD16" s="413">
        <v>0</v>
      </c>
      <c r="AE16" s="413">
        <v>0</v>
      </c>
      <c r="AF16" s="413">
        <v>0</v>
      </c>
    </row>
    <row r="17" spans="1:32" ht="11.1" customHeight="1">
      <c r="A17" s="402" t="s">
        <v>649</v>
      </c>
      <c r="B17" s="402" t="s">
        <v>650</v>
      </c>
      <c r="C17" s="426">
        <v>5654.3119794637578</v>
      </c>
      <c r="D17" s="426">
        <v>6688.4666381481602</v>
      </c>
      <c r="E17" s="426">
        <v>7525.6970253459449</v>
      </c>
      <c r="F17" s="426">
        <v>8821.0559381169514</v>
      </c>
      <c r="G17" s="426">
        <v>10273.618700520599</v>
      </c>
      <c r="H17" s="426">
        <v>11675.249232939443</v>
      </c>
      <c r="I17" s="426">
        <v>13647.344576229034</v>
      </c>
      <c r="J17" s="426">
        <v>15466.619612008441</v>
      </c>
      <c r="K17" s="426">
        <v>17862.562976858735</v>
      </c>
      <c r="L17" s="426">
        <v>19945.239099763719</v>
      </c>
      <c r="M17" s="426">
        <v>22335.108440077118</v>
      </c>
      <c r="N17" s="426">
        <v>26325.731550087294</v>
      </c>
      <c r="O17" s="426">
        <v>32042.340918081049</v>
      </c>
      <c r="P17" s="426">
        <v>36640.545089934596</v>
      </c>
      <c r="Q17" s="426">
        <v>42786.793349946049</v>
      </c>
      <c r="R17" s="426">
        <v>48809.459068631106</v>
      </c>
      <c r="S17" s="426">
        <v>55607.654896655935</v>
      </c>
      <c r="T17" s="426">
        <v>61329.989261547882</v>
      </c>
      <c r="U17" s="426">
        <v>72348.710301956744</v>
      </c>
      <c r="V17" s="426">
        <v>80386.201749160638</v>
      </c>
      <c r="W17" s="426">
        <v>93772.151443739218</v>
      </c>
      <c r="X17" s="426">
        <v>107819.83302324569</v>
      </c>
      <c r="Y17" s="426">
        <v>127064.09777918168</v>
      </c>
      <c r="Z17" s="426">
        <v>139621.09886855262</v>
      </c>
      <c r="AA17" s="426">
        <v>144146.99208708163</v>
      </c>
      <c r="AB17" s="426">
        <v>153315.09482955412</v>
      </c>
      <c r="AC17" s="426">
        <v>165920.46452741994</v>
      </c>
      <c r="AD17" s="426">
        <v>177513.29974040843</v>
      </c>
      <c r="AE17" s="426">
        <v>196405.1372678639</v>
      </c>
      <c r="AF17" s="426">
        <v>218254.29856250001</v>
      </c>
    </row>
    <row r="18" spans="1:32" ht="11.1" customHeight="1">
      <c r="A18" s="424" t="s">
        <v>651</v>
      </c>
      <c r="B18" s="403" t="s">
        <v>652</v>
      </c>
      <c r="C18" s="413">
        <v>5099.2312781408282</v>
      </c>
      <c r="D18" s="413">
        <v>6055.2551825733444</v>
      </c>
      <c r="E18" s="413">
        <v>6813.8804331080291</v>
      </c>
      <c r="F18" s="413">
        <v>7990.1150534720327</v>
      </c>
      <c r="G18" s="413">
        <v>9322.9728936778229</v>
      </c>
      <c r="H18" s="413">
        <v>10585.728461529867</v>
      </c>
      <c r="I18" s="413">
        <v>12420.240048815955</v>
      </c>
      <c r="J18" s="413">
        <v>14165.138974716352</v>
      </c>
      <c r="K18" s="413">
        <v>16360.007540156354</v>
      </c>
      <c r="L18" s="413">
        <v>17911.711969499273</v>
      </c>
      <c r="M18" s="413">
        <v>20015.642779579801</v>
      </c>
      <c r="N18" s="413">
        <v>23639.800322435156</v>
      </c>
      <c r="O18" s="413">
        <v>29182.463361160731</v>
      </c>
      <c r="P18" s="413">
        <v>33425.552134875565</v>
      </c>
      <c r="Q18" s="413">
        <v>39103.499869017243</v>
      </c>
      <c r="R18" s="413">
        <v>44642.541245597975</v>
      </c>
      <c r="S18" s="413">
        <v>50675.850160211114</v>
      </c>
      <c r="T18" s="413">
        <v>55548.319205586973</v>
      </c>
      <c r="U18" s="413">
        <v>65552.451349745999</v>
      </c>
      <c r="V18" s="413">
        <v>72701.747747384026</v>
      </c>
      <c r="W18" s="413">
        <v>84283.800433785873</v>
      </c>
      <c r="X18" s="413">
        <v>97045.805759957686</v>
      </c>
      <c r="Y18" s="413">
        <v>114978.52884575362</v>
      </c>
      <c r="Z18" s="413">
        <v>126348.92928025703</v>
      </c>
      <c r="AA18" s="413">
        <v>130058.9594020099</v>
      </c>
      <c r="AB18" s="413">
        <v>138435.83135289777</v>
      </c>
      <c r="AC18" s="413">
        <v>149790.06520656895</v>
      </c>
      <c r="AD18" s="413">
        <v>159825.74079471352</v>
      </c>
      <c r="AE18" s="413">
        <v>177462.99359954047</v>
      </c>
      <c r="AF18" s="413">
        <v>197216.6330647275</v>
      </c>
    </row>
    <row r="19" spans="1:32" ht="11.1" customHeight="1">
      <c r="A19" s="424" t="s">
        <v>653</v>
      </c>
      <c r="B19" s="403" t="s">
        <v>654</v>
      </c>
      <c r="C19" s="413">
        <v>434.96305449062982</v>
      </c>
      <c r="D19" s="413">
        <v>494.22006538131609</v>
      </c>
      <c r="E19" s="413">
        <v>553.06415971831609</v>
      </c>
      <c r="F19" s="413">
        <v>644.45997888492002</v>
      </c>
      <c r="G19" s="413">
        <v>734.48152622377791</v>
      </c>
      <c r="H19" s="413">
        <v>840.25045416057662</v>
      </c>
      <c r="I19" s="413">
        <v>940.37266936907838</v>
      </c>
      <c r="J19" s="413">
        <v>969.15405713508937</v>
      </c>
      <c r="K19" s="413">
        <v>1094.2088200453827</v>
      </c>
      <c r="L19" s="413">
        <v>1452.9400973484471</v>
      </c>
      <c r="M19" s="413">
        <v>1566.5731868383136</v>
      </c>
      <c r="N19" s="413">
        <v>1760.7797144651365</v>
      </c>
      <c r="O19" s="413">
        <v>1762.4250418753195</v>
      </c>
      <c r="P19" s="413">
        <v>1945.2470315260305</v>
      </c>
      <c r="Q19" s="413">
        <v>2241.2541420928037</v>
      </c>
      <c r="R19" s="413">
        <v>2552.6672419051315</v>
      </c>
      <c r="S19" s="413">
        <v>3145.2725512048191</v>
      </c>
      <c r="T19" s="413">
        <v>3874.0020208009096</v>
      </c>
      <c r="U19" s="413">
        <v>4763.4454974907421</v>
      </c>
      <c r="V19" s="413">
        <v>5522.6129288466218</v>
      </c>
      <c r="W19" s="413">
        <v>7239.1834055433437</v>
      </c>
      <c r="X19" s="413">
        <v>8435.859324588002</v>
      </c>
      <c r="Y19" s="413">
        <v>9656.7268668680663</v>
      </c>
      <c r="Z19" s="413">
        <v>10750.679600795593</v>
      </c>
      <c r="AA19" s="413">
        <v>11472.420989571729</v>
      </c>
      <c r="AB19" s="413">
        <v>12157.821668306337</v>
      </c>
      <c r="AC19" s="413">
        <v>13301.196110100966</v>
      </c>
      <c r="AD19" s="413">
        <v>14748.644211994915</v>
      </c>
      <c r="AE19" s="413">
        <v>15891.204846843428</v>
      </c>
      <c r="AF19" s="413">
        <v>17905.00485959226</v>
      </c>
    </row>
    <row r="20" spans="1:32" ht="11.1" customHeight="1">
      <c r="A20" s="424" t="s">
        <v>655</v>
      </c>
      <c r="B20" s="403" t="s">
        <v>656</v>
      </c>
      <c r="C20" s="413">
        <v>120.1176468323</v>
      </c>
      <c r="D20" s="413">
        <v>138.9913901935</v>
      </c>
      <c r="E20" s="413">
        <v>158.75243251960003</v>
      </c>
      <c r="F20" s="413">
        <v>186.48090576000001</v>
      </c>
      <c r="G20" s="413">
        <v>216.16428061900001</v>
      </c>
      <c r="H20" s="413">
        <v>249.27031724899999</v>
      </c>
      <c r="I20" s="413">
        <v>286.73185804400003</v>
      </c>
      <c r="J20" s="413">
        <v>332.32658015700002</v>
      </c>
      <c r="K20" s="413">
        <v>408.34661665700014</v>
      </c>
      <c r="L20" s="413">
        <v>580.587032916</v>
      </c>
      <c r="M20" s="413">
        <v>752.89247365900007</v>
      </c>
      <c r="N20" s="413">
        <v>925.15151318699986</v>
      </c>
      <c r="O20" s="413">
        <v>1097.4525150449997</v>
      </c>
      <c r="P20" s="413">
        <v>1269.745923533</v>
      </c>
      <c r="Q20" s="413">
        <v>1442.0393388360001</v>
      </c>
      <c r="R20" s="413">
        <v>1614.250581128</v>
      </c>
      <c r="S20" s="413">
        <v>1786.5321852399998</v>
      </c>
      <c r="T20" s="413">
        <v>1907.66803516</v>
      </c>
      <c r="U20" s="413">
        <v>2032.81345472</v>
      </c>
      <c r="V20" s="413">
        <v>2161.8410729299999</v>
      </c>
      <c r="W20" s="413">
        <v>2249.1676044100004</v>
      </c>
      <c r="X20" s="413">
        <v>2338.1679387000004</v>
      </c>
      <c r="Y20" s="413">
        <v>2428.8420665600001</v>
      </c>
      <c r="Z20" s="413">
        <v>2521.4899875000001</v>
      </c>
      <c r="AA20" s="413">
        <v>2615.6116955000002</v>
      </c>
      <c r="AB20" s="413">
        <v>2721.4418083500004</v>
      </c>
      <c r="AC20" s="413">
        <v>2829.2032107499999</v>
      </c>
      <c r="AD20" s="413">
        <v>2938.9147337000004</v>
      </c>
      <c r="AE20" s="413">
        <v>3050.9388214799997</v>
      </c>
      <c r="AF20" s="413">
        <v>3132.6606381802435</v>
      </c>
    </row>
    <row r="21" spans="1:32" ht="11.1" customHeight="1">
      <c r="A21" s="402" t="s">
        <v>657</v>
      </c>
      <c r="B21" s="402" t="s">
        <v>658</v>
      </c>
      <c r="C21" s="426">
        <v>114.224493</v>
      </c>
      <c r="D21" s="426">
        <v>124.64805862</v>
      </c>
      <c r="E21" s="426">
        <v>71.667106820000001</v>
      </c>
      <c r="F21" s="426">
        <v>71.547838799999994</v>
      </c>
      <c r="G21" s="426">
        <v>50.985166699999994</v>
      </c>
      <c r="H21" s="426">
        <v>52.338859499999998</v>
      </c>
      <c r="I21" s="426">
        <v>41.168351100000002</v>
      </c>
      <c r="J21" s="426">
        <v>26.895833210000006</v>
      </c>
      <c r="K21" s="426">
        <v>114.1720131</v>
      </c>
      <c r="L21" s="426">
        <v>126.0544574</v>
      </c>
      <c r="M21" s="426">
        <v>100.7261682</v>
      </c>
      <c r="N21" s="426">
        <v>168.72746529999998</v>
      </c>
      <c r="O21" s="426">
        <v>191.17923530000002</v>
      </c>
      <c r="P21" s="426">
        <v>1250.1575275999999</v>
      </c>
      <c r="Q21" s="426">
        <v>451.68006110000005</v>
      </c>
      <c r="R21" s="426">
        <v>369.16902963000007</v>
      </c>
      <c r="S21" s="426">
        <v>181.7936229</v>
      </c>
      <c r="T21" s="426">
        <v>398.63929940000003</v>
      </c>
      <c r="U21" s="426">
        <v>1097.4359961999999</v>
      </c>
      <c r="V21" s="426">
        <v>1621.3039483421198</v>
      </c>
      <c r="W21" s="426">
        <v>1411.3394216199999</v>
      </c>
      <c r="X21" s="426">
        <v>1646.6274050899997</v>
      </c>
      <c r="Y21" s="426">
        <v>1677.6501220600003</v>
      </c>
      <c r="Z21" s="426">
        <v>1500.9900186</v>
      </c>
      <c r="AA21" s="426">
        <v>1283.6482406</v>
      </c>
      <c r="AB21" s="426">
        <v>840.34555483000008</v>
      </c>
      <c r="AC21" s="426">
        <v>730.70977619999996</v>
      </c>
      <c r="AD21" s="426">
        <v>815.92100507999999</v>
      </c>
      <c r="AE21" s="426">
        <v>1084.4493920463281</v>
      </c>
      <c r="AF21" s="426">
        <v>939.61641182058258</v>
      </c>
    </row>
    <row r="22" spans="1:32" ht="11.1" customHeight="1">
      <c r="A22" s="424" t="s">
        <v>659</v>
      </c>
      <c r="B22" s="403" t="s">
        <v>660</v>
      </c>
      <c r="C22" s="413">
        <v>114.224493</v>
      </c>
      <c r="D22" s="413">
        <v>124.64805862</v>
      </c>
      <c r="E22" s="413">
        <v>71.667106820000001</v>
      </c>
      <c r="F22" s="413">
        <v>71.547838799999994</v>
      </c>
      <c r="G22" s="413">
        <v>50.985166699999994</v>
      </c>
      <c r="H22" s="413">
        <v>52.338859499999998</v>
      </c>
      <c r="I22" s="413">
        <v>41.168351100000002</v>
      </c>
      <c r="J22" s="413">
        <v>26.895833210000006</v>
      </c>
      <c r="K22" s="413">
        <v>114.1720131</v>
      </c>
      <c r="L22" s="413">
        <v>126.0544574</v>
      </c>
      <c r="M22" s="413">
        <v>100.7261682</v>
      </c>
      <c r="N22" s="413">
        <v>168.72746529999998</v>
      </c>
      <c r="O22" s="413">
        <v>191.17923530000002</v>
      </c>
      <c r="P22" s="413">
        <v>1250.1575275999999</v>
      </c>
      <c r="Q22" s="413">
        <v>451.68006110000005</v>
      </c>
      <c r="R22" s="413">
        <v>369.16902963000007</v>
      </c>
      <c r="S22" s="413">
        <v>181.7936229</v>
      </c>
      <c r="T22" s="413">
        <v>398.63929940000003</v>
      </c>
      <c r="U22" s="413">
        <v>1097.4359961999999</v>
      </c>
      <c r="V22" s="413">
        <v>1621.3039483421198</v>
      </c>
      <c r="W22" s="413">
        <v>1411.3394216199999</v>
      </c>
      <c r="X22" s="413">
        <v>1646.6274050899997</v>
      </c>
      <c r="Y22" s="413">
        <v>1677.6501220600003</v>
      </c>
      <c r="Z22" s="413">
        <v>1500.9900186</v>
      </c>
      <c r="AA22" s="413">
        <v>1283.6482406</v>
      </c>
      <c r="AB22" s="413">
        <v>840.34555483000008</v>
      </c>
      <c r="AC22" s="413">
        <v>730.70977619999996</v>
      </c>
      <c r="AD22" s="413">
        <v>815.92100507999999</v>
      </c>
      <c r="AE22" s="413">
        <v>1084.4493920463281</v>
      </c>
      <c r="AF22" s="413">
        <v>939.61641182058258</v>
      </c>
    </row>
    <row r="23" spans="1:32" ht="11.1" customHeight="1">
      <c r="A23" s="424" t="s">
        <v>661</v>
      </c>
      <c r="B23" s="403" t="s">
        <v>662</v>
      </c>
      <c r="C23" s="413">
        <v>0</v>
      </c>
      <c r="D23" s="413">
        <v>0</v>
      </c>
      <c r="E23" s="413">
        <v>0</v>
      </c>
      <c r="F23" s="413">
        <v>0</v>
      </c>
      <c r="G23" s="413">
        <v>0</v>
      </c>
      <c r="H23" s="413">
        <v>0</v>
      </c>
      <c r="I23" s="413">
        <v>0</v>
      </c>
      <c r="J23" s="413">
        <v>0</v>
      </c>
      <c r="K23" s="413">
        <v>0</v>
      </c>
      <c r="L23" s="413">
        <v>0</v>
      </c>
      <c r="M23" s="413">
        <v>0</v>
      </c>
      <c r="N23" s="413">
        <v>0</v>
      </c>
      <c r="O23" s="413">
        <v>0</v>
      </c>
      <c r="P23" s="413">
        <v>0</v>
      </c>
      <c r="Q23" s="413">
        <v>0</v>
      </c>
      <c r="R23" s="413">
        <v>0</v>
      </c>
      <c r="S23" s="413">
        <v>0</v>
      </c>
      <c r="T23" s="413">
        <v>0</v>
      </c>
      <c r="U23" s="413">
        <v>0</v>
      </c>
      <c r="V23" s="413">
        <v>0</v>
      </c>
      <c r="W23" s="413">
        <v>0</v>
      </c>
      <c r="X23" s="413">
        <v>0</v>
      </c>
      <c r="Y23" s="413">
        <v>0</v>
      </c>
      <c r="Z23" s="413">
        <v>0</v>
      </c>
      <c r="AA23" s="413">
        <v>0</v>
      </c>
      <c r="AB23" s="413">
        <v>0</v>
      </c>
      <c r="AC23" s="413">
        <v>0</v>
      </c>
      <c r="AD23" s="413">
        <v>0</v>
      </c>
      <c r="AE23" s="413">
        <v>0</v>
      </c>
      <c r="AF23" s="413">
        <v>0</v>
      </c>
    </row>
    <row r="24" spans="1:32" ht="11.1" customHeight="1">
      <c r="A24" s="434"/>
      <c r="B24" s="435" t="s">
        <v>663</v>
      </c>
      <c r="C24" s="436">
        <v>10010.462030785426</v>
      </c>
      <c r="D24" s="436">
        <v>11538.736129833042</v>
      </c>
      <c r="E24" s="436">
        <v>13114.422058188256</v>
      </c>
      <c r="F24" s="436">
        <v>15584.435435729787</v>
      </c>
      <c r="G24" s="436">
        <v>17801.478222709535</v>
      </c>
      <c r="H24" s="436">
        <v>20416.162899726929</v>
      </c>
      <c r="I24" s="436">
        <v>23435.899322243764</v>
      </c>
      <c r="J24" s="436">
        <v>26559.748482884897</v>
      </c>
      <c r="K24" s="436">
        <v>31338.366851583723</v>
      </c>
      <c r="L24" s="436">
        <v>34448.265697594463</v>
      </c>
      <c r="M24" s="436">
        <v>41067.176548533324</v>
      </c>
      <c r="N24" s="436">
        <v>46929.965871559376</v>
      </c>
      <c r="O24" s="436">
        <v>56367.785247761632</v>
      </c>
      <c r="P24" s="436">
        <v>63275.108850607059</v>
      </c>
      <c r="Q24" s="436">
        <v>76686.021422798614</v>
      </c>
      <c r="R24" s="436">
        <v>88639.775796373229</v>
      </c>
      <c r="S24" s="436">
        <v>105861.89375669356</v>
      </c>
      <c r="T24" s="436">
        <v>119899.88559348298</v>
      </c>
      <c r="U24" s="436">
        <v>139207.17802265214</v>
      </c>
      <c r="V24" s="436">
        <v>155362.19299681179</v>
      </c>
      <c r="W24" s="436">
        <v>173591.51069153682</v>
      </c>
      <c r="X24" s="436">
        <v>199047.82982782097</v>
      </c>
      <c r="Y24" s="436">
        <v>228266.11820654923</v>
      </c>
      <c r="Z24" s="436">
        <v>261147.57755512654</v>
      </c>
      <c r="AA24" s="436">
        <v>288635.33242751739</v>
      </c>
      <c r="AB24" s="436">
        <v>318567.14272782492</v>
      </c>
      <c r="AC24" s="436">
        <v>348633.85998553346</v>
      </c>
      <c r="AD24" s="436">
        <v>373540.70457602886</v>
      </c>
      <c r="AE24" s="436">
        <v>423219.14626213396</v>
      </c>
      <c r="AF24" s="436">
        <v>488917.53557156335</v>
      </c>
    </row>
    <row r="25" spans="1:32" ht="11.1" customHeight="1">
      <c r="A25" s="403"/>
      <c r="B25" s="403"/>
    </row>
    <row r="26" spans="1:32" ht="11.1" customHeight="1">
      <c r="A26" s="417" t="s">
        <v>191</v>
      </c>
    </row>
    <row r="27" spans="1:32" ht="11.1" customHeight="1">
      <c r="A27" s="417" t="s">
        <v>460</v>
      </c>
      <c r="C27" s="427"/>
      <c r="D27" s="427"/>
      <c r="E27" s="427"/>
      <c r="F27" s="427"/>
      <c r="G27" s="427"/>
      <c r="H27" s="427"/>
      <c r="I27" s="427"/>
      <c r="J27" s="427"/>
      <c r="K27" s="427"/>
      <c r="L27" s="427"/>
      <c r="M27" s="427"/>
      <c r="N27" s="427"/>
      <c r="O27" s="427"/>
      <c r="P27" s="427"/>
      <c r="Q27" s="427"/>
      <c r="R27" s="427"/>
      <c r="S27" s="427"/>
      <c r="T27" s="427"/>
      <c r="U27" s="427"/>
      <c r="V27" s="427"/>
      <c r="W27" s="427"/>
      <c r="X27" s="427"/>
      <c r="Y27" s="427"/>
      <c r="Z27" s="427"/>
      <c r="AA27" s="427"/>
      <c r="AB27" s="427"/>
      <c r="AC27" s="427"/>
      <c r="AD27" s="427"/>
      <c r="AE27" s="427"/>
      <c r="AF27" s="427"/>
    </row>
    <row r="28" spans="1:32" ht="11.1" customHeight="1">
      <c r="A28" s="417" t="s">
        <v>461</v>
      </c>
    </row>
    <row r="29" spans="1:32" ht="11.1" customHeight="1">
      <c r="A29" s="417" t="s">
        <v>462</v>
      </c>
    </row>
    <row r="30" spans="1:32" ht="11.1" customHeight="1">
      <c r="A30" s="417" t="s">
        <v>463</v>
      </c>
    </row>
    <row r="31" spans="1:32" ht="11.1" customHeight="1">
      <c r="A31" s="403"/>
    </row>
    <row r="32" spans="1:32" ht="11.1" customHeight="1">
      <c r="A32" s="1" t="s">
        <v>681</v>
      </c>
    </row>
    <row r="33" spans="1:1">
      <c r="A33" s="452" t="s">
        <v>679</v>
      </c>
    </row>
  </sheetData>
  <mergeCells count="3">
    <mergeCell ref="A3:A4"/>
    <mergeCell ref="B3:B4"/>
    <mergeCell ref="C3:AF3"/>
  </mergeCells>
  <hyperlinks>
    <hyperlink ref="A33" location="Contents!A1" display="Link to Contents" xr:uid="{00000000-0004-0000-1D00-000000000000}"/>
  </hyperlinks>
  <pageMargins left="0.75" right="0.75" top="1" bottom="1" header="0.5" footer="0.5"/>
  <pageSetup paperSize="9" orientation="portrait" horizontalDpi="4294967292" verticalDpi="429496729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6" tint="0.39997558519241921"/>
  </sheetPr>
  <dimension ref="A1:Z35"/>
  <sheetViews>
    <sheetView showGridLines="0" zoomScaleNormal="100" workbookViewId="0"/>
  </sheetViews>
  <sheetFormatPr defaultRowHeight="15"/>
  <sheetData>
    <row r="1" spans="1:26">
      <c r="A1" s="437"/>
    </row>
    <row r="2" spans="1:26">
      <c r="Z2" s="453">
        <v>1990</v>
      </c>
    </row>
    <row r="3" spans="1:26">
      <c r="Z3" s="453">
        <v>1991</v>
      </c>
    </row>
    <row r="4" spans="1:26">
      <c r="Z4" s="453">
        <v>1992</v>
      </c>
    </row>
    <row r="5" spans="1:26">
      <c r="Z5" s="453">
        <v>1993</v>
      </c>
    </row>
    <row r="6" spans="1:26">
      <c r="Z6" s="453">
        <v>1994</v>
      </c>
    </row>
    <row r="7" spans="1:26">
      <c r="Z7" s="453">
        <v>1995</v>
      </c>
    </row>
    <row r="8" spans="1:26">
      <c r="Z8" s="453">
        <v>1996</v>
      </c>
    </row>
    <row r="9" spans="1:26">
      <c r="Z9" s="453">
        <v>1997</v>
      </c>
    </row>
    <row r="10" spans="1:26">
      <c r="Z10" s="453">
        <v>1998</v>
      </c>
    </row>
    <row r="11" spans="1:26">
      <c r="Z11" s="453">
        <v>1999</v>
      </c>
    </row>
    <row r="12" spans="1:26">
      <c r="Z12" s="453">
        <v>2000</v>
      </c>
    </row>
    <row r="13" spans="1:26">
      <c r="Z13" s="453">
        <v>2001</v>
      </c>
    </row>
    <row r="14" spans="1:26">
      <c r="Z14" s="453">
        <v>2002</v>
      </c>
    </row>
    <row r="15" spans="1:26">
      <c r="Z15" s="453">
        <v>2003</v>
      </c>
    </row>
    <row r="16" spans="1:26">
      <c r="Z16" s="453">
        <v>2004</v>
      </c>
    </row>
    <row r="17" spans="1:26">
      <c r="Z17" s="453">
        <v>2005</v>
      </c>
    </row>
    <row r="18" spans="1:26">
      <c r="Z18" s="453">
        <v>2006</v>
      </c>
    </row>
    <row r="19" spans="1:26">
      <c r="Z19" s="453">
        <v>2007</v>
      </c>
    </row>
    <row r="20" spans="1:26">
      <c r="Z20" s="453">
        <v>2008</v>
      </c>
    </row>
    <row r="21" spans="1:26">
      <c r="Z21" s="453">
        <v>2009</v>
      </c>
    </row>
    <row r="22" spans="1:26">
      <c r="Z22" s="453">
        <v>2010</v>
      </c>
    </row>
    <row r="23" spans="1:26">
      <c r="Z23" s="453">
        <v>2011</v>
      </c>
    </row>
    <row r="24" spans="1:26">
      <c r="Z24" s="453">
        <v>2012</v>
      </c>
    </row>
    <row r="25" spans="1:26">
      <c r="Z25" s="453">
        <v>2013</v>
      </c>
    </row>
    <row r="26" spans="1:26">
      <c r="Z26" s="453">
        <v>2014</v>
      </c>
    </row>
    <row r="27" spans="1:26">
      <c r="Z27" s="453">
        <v>2015</v>
      </c>
    </row>
    <row r="28" spans="1:26">
      <c r="Z28" s="453">
        <v>2016</v>
      </c>
    </row>
    <row r="29" spans="1:26">
      <c r="A29" s="451" t="s">
        <v>191</v>
      </c>
      <c r="Z29" s="453">
        <v>2017</v>
      </c>
    </row>
    <row r="30" spans="1:26">
      <c r="A30" s="450" t="s">
        <v>677</v>
      </c>
      <c r="Z30" s="453">
        <v>2018</v>
      </c>
    </row>
    <row r="31" spans="1:26">
      <c r="A31" s="450" t="s">
        <v>678</v>
      </c>
      <c r="Z31" s="453">
        <v>2019</v>
      </c>
    </row>
    <row r="32" spans="1:26">
      <c r="A32" s="451" t="s">
        <v>680</v>
      </c>
    </row>
    <row r="34" spans="1:1">
      <c r="A34" s="1" t="s">
        <v>681</v>
      </c>
    </row>
    <row r="35" spans="1:1">
      <c r="A35" s="452" t="s">
        <v>679</v>
      </c>
    </row>
  </sheetData>
  <hyperlinks>
    <hyperlink ref="A35" location="Contents!A1" display="Link to Contents" xr:uid="{00000000-0004-0000-1E00-000000000000}"/>
  </hyperlink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6" tint="0.39997558519241921"/>
  </sheetPr>
  <dimension ref="A2:Z35"/>
  <sheetViews>
    <sheetView showGridLines="0" workbookViewId="0"/>
  </sheetViews>
  <sheetFormatPr defaultRowHeight="15"/>
  <cols>
    <col min="26" max="26" width="9.140625" style="453"/>
  </cols>
  <sheetData>
    <row r="2" spans="26:26">
      <c r="Z2" s="453">
        <v>1990</v>
      </c>
    </row>
    <row r="3" spans="26:26">
      <c r="Z3" s="453">
        <v>1991</v>
      </c>
    </row>
    <row r="4" spans="26:26">
      <c r="Z4" s="453">
        <v>1992</v>
      </c>
    </row>
    <row r="5" spans="26:26">
      <c r="Z5" s="453">
        <v>1993</v>
      </c>
    </row>
    <row r="6" spans="26:26">
      <c r="Z6" s="453">
        <v>1994</v>
      </c>
    </row>
    <row r="7" spans="26:26">
      <c r="Z7" s="453">
        <v>1995</v>
      </c>
    </row>
    <row r="8" spans="26:26">
      <c r="Z8" s="453">
        <v>1996</v>
      </c>
    </row>
    <row r="9" spans="26:26">
      <c r="Z9" s="453">
        <v>1997</v>
      </c>
    </row>
    <row r="10" spans="26:26">
      <c r="Z10" s="453">
        <v>1998</v>
      </c>
    </row>
    <row r="11" spans="26:26">
      <c r="Z11" s="453">
        <v>1999</v>
      </c>
    </row>
    <row r="12" spans="26:26">
      <c r="Z12" s="453">
        <v>2000</v>
      </c>
    </row>
    <row r="13" spans="26:26">
      <c r="Z13" s="453">
        <v>2001</v>
      </c>
    </row>
    <row r="14" spans="26:26">
      <c r="Z14" s="453">
        <v>2002</v>
      </c>
    </row>
    <row r="15" spans="26:26">
      <c r="Z15" s="453">
        <v>2003</v>
      </c>
    </row>
    <row r="16" spans="26:26">
      <c r="Z16" s="453">
        <v>2004</v>
      </c>
    </row>
    <row r="17" spans="1:26">
      <c r="Z17" s="453">
        <v>2005</v>
      </c>
    </row>
    <row r="18" spans="1:26">
      <c r="Z18" s="453">
        <v>2006</v>
      </c>
    </row>
    <row r="19" spans="1:26">
      <c r="Z19" s="453">
        <v>2007</v>
      </c>
    </row>
    <row r="20" spans="1:26">
      <c r="Z20" s="453">
        <v>2008</v>
      </c>
    </row>
    <row r="21" spans="1:26">
      <c r="Z21" s="453">
        <v>2009</v>
      </c>
    </row>
    <row r="22" spans="1:26">
      <c r="Z22" s="453">
        <v>2010</v>
      </c>
    </row>
    <row r="23" spans="1:26">
      <c r="Z23" s="453">
        <v>2011</v>
      </c>
    </row>
    <row r="24" spans="1:26">
      <c r="Z24" s="453">
        <v>2012</v>
      </c>
    </row>
    <row r="25" spans="1:26">
      <c r="Z25" s="453">
        <v>2013</v>
      </c>
    </row>
    <row r="26" spans="1:26">
      <c r="Z26" s="453">
        <v>2014</v>
      </c>
    </row>
    <row r="27" spans="1:26">
      <c r="Z27" s="453">
        <v>2015</v>
      </c>
    </row>
    <row r="28" spans="1:26">
      <c r="Z28" s="453">
        <v>2016</v>
      </c>
    </row>
    <row r="29" spans="1:26">
      <c r="A29" s="450" t="s">
        <v>684</v>
      </c>
      <c r="Z29" s="453">
        <v>2017</v>
      </c>
    </row>
    <row r="30" spans="1:26">
      <c r="A30" s="450" t="s">
        <v>685</v>
      </c>
      <c r="Z30" s="453">
        <v>2018</v>
      </c>
    </row>
    <row r="31" spans="1:26">
      <c r="A31" s="450"/>
      <c r="Z31" s="453">
        <v>2019</v>
      </c>
    </row>
    <row r="32" spans="1:26">
      <c r="A32" s="450"/>
    </row>
    <row r="34" spans="1:1">
      <c r="A34" s="1" t="s">
        <v>681</v>
      </c>
    </row>
    <row r="35" spans="1:1">
      <c r="A35" s="452" t="s">
        <v>679</v>
      </c>
    </row>
  </sheetData>
  <hyperlinks>
    <hyperlink ref="A35" location="Contents!A1" display="Link to Contents" xr:uid="{00000000-0004-0000-1F00-000000000000}"/>
  </hyperlink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6" tint="0.39997558519241921"/>
  </sheetPr>
  <dimension ref="A2:Z35"/>
  <sheetViews>
    <sheetView showGridLines="0" workbookViewId="0"/>
  </sheetViews>
  <sheetFormatPr defaultRowHeight="15"/>
  <cols>
    <col min="26" max="26" width="9.140625" style="453"/>
  </cols>
  <sheetData>
    <row r="2" spans="26:26">
      <c r="Z2" s="453">
        <v>1990</v>
      </c>
    </row>
    <row r="3" spans="26:26">
      <c r="Z3" s="453">
        <v>1991</v>
      </c>
    </row>
    <row r="4" spans="26:26">
      <c r="Z4" s="453">
        <v>1992</v>
      </c>
    </row>
    <row r="5" spans="26:26">
      <c r="Z5" s="453">
        <v>1993</v>
      </c>
    </row>
    <row r="6" spans="26:26">
      <c r="Z6" s="453">
        <v>1994</v>
      </c>
    </row>
    <row r="7" spans="26:26">
      <c r="Z7" s="453">
        <v>1995</v>
      </c>
    </row>
    <row r="8" spans="26:26">
      <c r="Z8" s="453">
        <v>1996</v>
      </c>
    </row>
    <row r="9" spans="26:26">
      <c r="Z9" s="453">
        <v>1997</v>
      </c>
    </row>
    <row r="10" spans="26:26">
      <c r="Z10" s="453">
        <v>1998</v>
      </c>
    </row>
    <row r="11" spans="26:26">
      <c r="Z11" s="453">
        <v>1999</v>
      </c>
    </row>
    <row r="12" spans="26:26">
      <c r="Z12" s="453">
        <v>2000</v>
      </c>
    </row>
    <row r="13" spans="26:26">
      <c r="Z13" s="453">
        <v>2001</v>
      </c>
    </row>
    <row r="14" spans="26:26">
      <c r="Z14" s="453">
        <v>2002</v>
      </c>
    </row>
    <row r="15" spans="26:26">
      <c r="Z15" s="453">
        <v>2003</v>
      </c>
    </row>
    <row r="16" spans="26:26">
      <c r="Z16" s="453">
        <v>2004</v>
      </c>
    </row>
    <row r="17" spans="1:26">
      <c r="Z17" s="453">
        <v>2005</v>
      </c>
    </row>
    <row r="18" spans="1:26">
      <c r="Z18" s="453">
        <v>2006</v>
      </c>
    </row>
    <row r="19" spans="1:26">
      <c r="Z19" s="453">
        <v>2007</v>
      </c>
    </row>
    <row r="20" spans="1:26">
      <c r="Z20" s="453">
        <v>2008</v>
      </c>
    </row>
    <row r="21" spans="1:26">
      <c r="Z21" s="453">
        <v>2009</v>
      </c>
    </row>
    <row r="22" spans="1:26">
      <c r="Z22" s="453">
        <v>2010</v>
      </c>
    </row>
    <row r="23" spans="1:26">
      <c r="Z23" s="453">
        <v>2011</v>
      </c>
    </row>
    <row r="24" spans="1:26">
      <c r="Z24" s="453">
        <v>2012</v>
      </c>
    </row>
    <row r="25" spans="1:26">
      <c r="Z25" s="453">
        <v>2013</v>
      </c>
    </row>
    <row r="26" spans="1:26">
      <c r="Z26" s="453">
        <v>2014</v>
      </c>
    </row>
    <row r="27" spans="1:26">
      <c r="Z27" s="453">
        <v>2015</v>
      </c>
    </row>
    <row r="28" spans="1:26">
      <c r="Z28" s="453">
        <v>2016</v>
      </c>
    </row>
    <row r="29" spans="1:26">
      <c r="A29" s="450" t="s">
        <v>684</v>
      </c>
      <c r="Z29" s="453">
        <v>2017</v>
      </c>
    </row>
    <row r="30" spans="1:26">
      <c r="A30" s="450" t="s">
        <v>688</v>
      </c>
      <c r="Z30" s="453">
        <v>2018</v>
      </c>
    </row>
    <row r="31" spans="1:26">
      <c r="Z31" s="453">
        <v>2019</v>
      </c>
    </row>
    <row r="34" spans="1:1">
      <c r="A34" s="1" t="s">
        <v>681</v>
      </c>
    </row>
    <row r="35" spans="1:1">
      <c r="A35" s="452" t="s">
        <v>679</v>
      </c>
    </row>
  </sheetData>
  <hyperlinks>
    <hyperlink ref="A35" location="Contents!A1" display="Link to Contents" xr:uid="{00000000-0004-0000-2000-000000000000}"/>
  </hyperlink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6" tint="0.39997558519241921"/>
  </sheetPr>
  <dimension ref="A2:Z35"/>
  <sheetViews>
    <sheetView showGridLines="0" workbookViewId="0"/>
  </sheetViews>
  <sheetFormatPr defaultRowHeight="15"/>
  <cols>
    <col min="26" max="26" width="9.140625" style="453"/>
  </cols>
  <sheetData>
    <row r="2" spans="26:26">
      <c r="Z2" s="453">
        <v>1990</v>
      </c>
    </row>
    <row r="3" spans="26:26">
      <c r="Z3" s="453">
        <v>1991</v>
      </c>
    </row>
    <row r="4" spans="26:26">
      <c r="Z4" s="453">
        <v>1992</v>
      </c>
    </row>
    <row r="5" spans="26:26">
      <c r="Z5" s="453">
        <v>1993</v>
      </c>
    </row>
    <row r="6" spans="26:26">
      <c r="Z6" s="453">
        <v>1994</v>
      </c>
    </row>
    <row r="7" spans="26:26">
      <c r="Z7" s="453">
        <v>1995</v>
      </c>
    </row>
    <row r="8" spans="26:26">
      <c r="Z8" s="453">
        <v>1996</v>
      </c>
    </row>
    <row r="9" spans="26:26">
      <c r="Z9" s="453">
        <v>1997</v>
      </c>
    </row>
    <row r="10" spans="26:26">
      <c r="Z10" s="453">
        <v>1998</v>
      </c>
    </row>
    <row r="11" spans="26:26">
      <c r="Z11" s="453">
        <v>1999</v>
      </c>
    </row>
    <row r="12" spans="26:26">
      <c r="Z12" s="453">
        <v>2000</v>
      </c>
    </row>
    <row r="13" spans="26:26">
      <c r="Z13" s="453">
        <v>2001</v>
      </c>
    </row>
    <row r="14" spans="26:26">
      <c r="Z14" s="453">
        <v>2002</v>
      </c>
    </row>
    <row r="15" spans="26:26">
      <c r="Z15" s="453">
        <v>2003</v>
      </c>
    </row>
    <row r="16" spans="26:26">
      <c r="Z16" s="453">
        <v>2004</v>
      </c>
    </row>
    <row r="17" spans="1:26">
      <c r="Z17" s="453">
        <v>2005</v>
      </c>
    </row>
    <row r="18" spans="1:26">
      <c r="Z18" s="453">
        <v>2006</v>
      </c>
    </row>
    <row r="19" spans="1:26">
      <c r="Z19" s="453">
        <v>2007</v>
      </c>
    </row>
    <row r="20" spans="1:26">
      <c r="Z20" s="453">
        <v>2008</v>
      </c>
    </row>
    <row r="21" spans="1:26">
      <c r="Z21" s="453">
        <v>2009</v>
      </c>
    </row>
    <row r="22" spans="1:26">
      <c r="Z22" s="453">
        <v>2010</v>
      </c>
    </row>
    <row r="23" spans="1:26">
      <c r="Z23" s="453">
        <v>2011</v>
      </c>
    </row>
    <row r="24" spans="1:26">
      <c r="Z24" s="453">
        <v>2012</v>
      </c>
    </row>
    <row r="25" spans="1:26">
      <c r="Z25" s="453">
        <v>2013</v>
      </c>
    </row>
    <row r="26" spans="1:26">
      <c r="Z26" s="453">
        <v>2014</v>
      </c>
    </row>
    <row r="27" spans="1:26">
      <c r="Z27" s="453">
        <v>2015</v>
      </c>
    </row>
    <row r="28" spans="1:26">
      <c r="Z28" s="453">
        <v>2016</v>
      </c>
    </row>
    <row r="29" spans="1:26">
      <c r="A29" s="450" t="s">
        <v>684</v>
      </c>
      <c r="Z29" s="453">
        <v>2017</v>
      </c>
    </row>
    <row r="30" spans="1:26">
      <c r="A30" s="450" t="s">
        <v>686</v>
      </c>
      <c r="Z30" s="453">
        <v>2018</v>
      </c>
    </row>
    <row r="31" spans="1:26">
      <c r="Z31" s="453">
        <v>2019</v>
      </c>
    </row>
    <row r="34" spans="1:1">
      <c r="A34" s="1" t="s">
        <v>681</v>
      </c>
    </row>
    <row r="35" spans="1:1">
      <c r="A35" s="452" t="s">
        <v>679</v>
      </c>
    </row>
  </sheetData>
  <hyperlinks>
    <hyperlink ref="A35" location="Contents!A1" display="Link to Contents" xr:uid="{00000000-0004-0000-2100-000000000000}"/>
  </hyperlink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6" tint="0.39997558519241921"/>
  </sheetPr>
  <dimension ref="A2:Z35"/>
  <sheetViews>
    <sheetView showGridLines="0" zoomScaleNormal="100" workbookViewId="0"/>
  </sheetViews>
  <sheetFormatPr defaultRowHeight="15"/>
  <cols>
    <col min="26" max="26" width="9.140625" style="453"/>
  </cols>
  <sheetData>
    <row r="2" spans="26:26">
      <c r="Z2" s="453">
        <v>1990</v>
      </c>
    </row>
    <row r="3" spans="26:26">
      <c r="Z3" s="453">
        <v>1991</v>
      </c>
    </row>
    <row r="4" spans="26:26">
      <c r="Z4" s="453">
        <v>1992</v>
      </c>
    </row>
    <row r="5" spans="26:26">
      <c r="Z5" s="453">
        <v>1993</v>
      </c>
    </row>
    <row r="6" spans="26:26">
      <c r="Z6" s="453">
        <v>1994</v>
      </c>
    </row>
    <row r="7" spans="26:26">
      <c r="Z7" s="453">
        <v>1995</v>
      </c>
    </row>
    <row r="8" spans="26:26">
      <c r="Z8" s="453">
        <v>1996</v>
      </c>
    </row>
    <row r="9" spans="26:26">
      <c r="Z9" s="453">
        <v>1997</v>
      </c>
    </row>
    <row r="10" spans="26:26">
      <c r="Z10" s="453">
        <v>1998</v>
      </c>
    </row>
    <row r="11" spans="26:26">
      <c r="Z11" s="453">
        <v>1999</v>
      </c>
    </row>
    <row r="12" spans="26:26">
      <c r="Z12" s="453">
        <v>2000</v>
      </c>
    </row>
    <row r="13" spans="26:26">
      <c r="Z13" s="453">
        <v>2001</v>
      </c>
    </row>
    <row r="14" spans="26:26">
      <c r="Z14" s="453">
        <v>2002</v>
      </c>
    </row>
    <row r="15" spans="26:26">
      <c r="Z15" s="453">
        <v>2003</v>
      </c>
    </row>
    <row r="16" spans="26:26">
      <c r="Z16" s="453">
        <v>2004</v>
      </c>
    </row>
    <row r="17" spans="1:26">
      <c r="Z17" s="453">
        <v>2005</v>
      </c>
    </row>
    <row r="18" spans="1:26">
      <c r="Z18" s="453">
        <v>2006</v>
      </c>
    </row>
    <row r="19" spans="1:26">
      <c r="Z19" s="453">
        <v>2007</v>
      </c>
    </row>
    <row r="20" spans="1:26">
      <c r="Z20" s="453">
        <v>2008</v>
      </c>
    </row>
    <row r="21" spans="1:26">
      <c r="Z21" s="453">
        <v>2009</v>
      </c>
    </row>
    <row r="22" spans="1:26">
      <c r="Z22" s="453">
        <v>2010</v>
      </c>
    </row>
    <row r="23" spans="1:26">
      <c r="Z23" s="453">
        <v>2011</v>
      </c>
    </row>
    <row r="24" spans="1:26">
      <c r="Z24" s="453">
        <v>2012</v>
      </c>
    </row>
    <row r="25" spans="1:26">
      <c r="Z25" s="453">
        <v>2013</v>
      </c>
    </row>
    <row r="26" spans="1:26">
      <c r="Z26" s="453">
        <v>2014</v>
      </c>
    </row>
    <row r="27" spans="1:26">
      <c r="Z27" s="453">
        <v>2015</v>
      </c>
    </row>
    <row r="28" spans="1:26">
      <c r="Z28" s="453">
        <v>2016</v>
      </c>
    </row>
    <row r="29" spans="1:26">
      <c r="A29" s="450" t="s">
        <v>684</v>
      </c>
      <c r="Z29" s="453">
        <v>2017</v>
      </c>
    </row>
    <row r="30" spans="1:26">
      <c r="A30" s="450" t="s">
        <v>687</v>
      </c>
      <c r="Z30" s="453">
        <v>2018</v>
      </c>
    </row>
    <row r="31" spans="1:26">
      <c r="Z31" s="453">
        <v>2019</v>
      </c>
    </row>
    <row r="34" spans="1:1">
      <c r="A34" s="1" t="s">
        <v>681</v>
      </c>
    </row>
    <row r="35" spans="1:1">
      <c r="A35" s="452" t="s">
        <v>679</v>
      </c>
    </row>
  </sheetData>
  <hyperlinks>
    <hyperlink ref="A35" location="Contents!A1" display="Link to Contents" xr:uid="{00000000-0004-0000-2200-000000000000}"/>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6" tint="0.39997558519241921"/>
  </sheetPr>
  <dimension ref="A2:Z35"/>
  <sheetViews>
    <sheetView showGridLines="0" zoomScaleNormal="100" workbookViewId="0"/>
  </sheetViews>
  <sheetFormatPr defaultRowHeight="15"/>
  <cols>
    <col min="26" max="26" width="9.140625" style="453"/>
  </cols>
  <sheetData>
    <row r="2" spans="26:26">
      <c r="Z2" s="453">
        <v>1990</v>
      </c>
    </row>
    <row r="3" spans="26:26">
      <c r="Z3" s="453">
        <v>1991</v>
      </c>
    </row>
    <row r="4" spans="26:26">
      <c r="Z4" s="453">
        <v>1992</v>
      </c>
    </row>
    <row r="5" spans="26:26">
      <c r="Z5" s="453">
        <v>1993</v>
      </c>
    </row>
    <row r="6" spans="26:26">
      <c r="Z6" s="453">
        <v>1994</v>
      </c>
    </row>
    <row r="7" spans="26:26">
      <c r="Z7" s="453">
        <v>1995</v>
      </c>
    </row>
    <row r="8" spans="26:26">
      <c r="Z8" s="453">
        <v>1996</v>
      </c>
    </row>
    <row r="9" spans="26:26">
      <c r="Z9" s="453">
        <v>1997</v>
      </c>
    </row>
    <row r="10" spans="26:26">
      <c r="Z10" s="453">
        <v>1998</v>
      </c>
    </row>
    <row r="11" spans="26:26">
      <c r="Z11" s="453">
        <v>1999</v>
      </c>
    </row>
    <row r="12" spans="26:26">
      <c r="Z12" s="453">
        <v>2000</v>
      </c>
    </row>
    <row r="13" spans="26:26">
      <c r="Z13" s="453">
        <v>2001</v>
      </c>
    </row>
    <row r="14" spans="26:26">
      <c r="Z14" s="453">
        <v>2002</v>
      </c>
    </row>
    <row r="15" spans="26:26">
      <c r="Z15" s="453">
        <v>2003</v>
      </c>
    </row>
    <row r="16" spans="26:26">
      <c r="Z16" s="453">
        <v>2004</v>
      </c>
    </row>
    <row r="17" spans="1:26">
      <c r="Z17" s="453">
        <v>2005</v>
      </c>
    </row>
    <row r="18" spans="1:26">
      <c r="Z18" s="453">
        <v>2006</v>
      </c>
    </row>
    <row r="19" spans="1:26">
      <c r="Z19" s="453">
        <v>2007</v>
      </c>
    </row>
    <row r="20" spans="1:26">
      <c r="Z20" s="453">
        <v>2008</v>
      </c>
    </row>
    <row r="21" spans="1:26">
      <c r="Z21" s="453">
        <v>2009</v>
      </c>
    </row>
    <row r="22" spans="1:26">
      <c r="Z22" s="453">
        <v>2010</v>
      </c>
    </row>
    <row r="23" spans="1:26">
      <c r="Z23" s="453">
        <v>2011</v>
      </c>
    </row>
    <row r="24" spans="1:26">
      <c r="Z24" s="453">
        <v>2012</v>
      </c>
    </row>
    <row r="25" spans="1:26">
      <c r="Z25" s="453">
        <v>2013</v>
      </c>
    </row>
    <row r="26" spans="1:26">
      <c r="Z26" s="453">
        <v>2014</v>
      </c>
    </row>
    <row r="27" spans="1:26">
      <c r="Z27" s="453">
        <v>2015</v>
      </c>
    </row>
    <row r="28" spans="1:26">
      <c r="Z28" s="453">
        <v>2016</v>
      </c>
    </row>
    <row r="29" spans="1:26">
      <c r="A29" s="450" t="s">
        <v>684</v>
      </c>
      <c r="Z29" s="453">
        <v>2017</v>
      </c>
    </row>
    <row r="30" spans="1:26">
      <c r="A30" s="450" t="s">
        <v>690</v>
      </c>
      <c r="Z30" s="453">
        <v>2018</v>
      </c>
    </row>
    <row r="31" spans="1:26">
      <c r="Z31" s="453">
        <v>2019</v>
      </c>
    </row>
    <row r="34" spans="1:1">
      <c r="A34" s="1" t="s">
        <v>681</v>
      </c>
    </row>
    <row r="35" spans="1:1">
      <c r="A35" s="452" t="s">
        <v>679</v>
      </c>
    </row>
  </sheetData>
  <hyperlinks>
    <hyperlink ref="A35" location="Contents!A1" display="Link to Contents" xr:uid="{00000000-0004-0000-2300-000000000000}"/>
  </hyperlinks>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6" tint="0.39997558519241921"/>
  </sheetPr>
  <dimension ref="A29:Z35"/>
  <sheetViews>
    <sheetView showGridLines="0" zoomScaleNormal="100" workbookViewId="0"/>
  </sheetViews>
  <sheetFormatPr defaultRowHeight="15"/>
  <cols>
    <col min="26" max="26" width="9.140625" style="454"/>
  </cols>
  <sheetData>
    <row r="29" spans="1:1">
      <c r="A29" s="450" t="s">
        <v>689</v>
      </c>
    </row>
    <row r="34" spans="1:1">
      <c r="A34" s="1" t="s">
        <v>681</v>
      </c>
    </row>
    <row r="35" spans="1:1">
      <c r="A35" s="452" t="s">
        <v>679</v>
      </c>
    </row>
  </sheetData>
  <hyperlinks>
    <hyperlink ref="A35" location="Contents!A1" display="Link to Contents" xr:uid="{00000000-0004-0000-2400-000000000000}"/>
  </hyperlink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6" tint="0.39997558519241921"/>
  </sheetPr>
  <dimension ref="A2:Z35"/>
  <sheetViews>
    <sheetView showGridLines="0" zoomScaleNormal="100" workbookViewId="0"/>
  </sheetViews>
  <sheetFormatPr defaultRowHeight="15"/>
  <cols>
    <col min="26" max="26" width="9.140625" style="453"/>
  </cols>
  <sheetData>
    <row r="2" spans="26:26">
      <c r="Z2" s="453">
        <v>1990</v>
      </c>
    </row>
    <row r="3" spans="26:26">
      <c r="Z3" s="453">
        <v>1991</v>
      </c>
    </row>
    <row r="4" spans="26:26">
      <c r="Z4" s="453">
        <v>1992</v>
      </c>
    </row>
    <row r="5" spans="26:26">
      <c r="Z5" s="453">
        <v>1993</v>
      </c>
    </row>
    <row r="6" spans="26:26">
      <c r="Z6" s="453">
        <v>1994</v>
      </c>
    </row>
    <row r="7" spans="26:26">
      <c r="Z7" s="453">
        <v>1995</v>
      </c>
    </row>
    <row r="8" spans="26:26">
      <c r="Z8" s="453">
        <v>1996</v>
      </c>
    </row>
    <row r="9" spans="26:26">
      <c r="Z9" s="453">
        <v>1997</v>
      </c>
    </row>
    <row r="10" spans="26:26">
      <c r="Z10" s="453">
        <v>1998</v>
      </c>
    </row>
    <row r="11" spans="26:26">
      <c r="Z11" s="453">
        <v>1999</v>
      </c>
    </row>
    <row r="12" spans="26:26">
      <c r="Z12" s="453">
        <v>2000</v>
      </c>
    </row>
    <row r="13" spans="26:26">
      <c r="Z13" s="453">
        <v>2001</v>
      </c>
    </row>
    <row r="14" spans="26:26">
      <c r="Z14" s="453">
        <v>2002</v>
      </c>
    </row>
    <row r="15" spans="26:26">
      <c r="Z15" s="453">
        <v>2003</v>
      </c>
    </row>
    <row r="16" spans="26:26">
      <c r="Z16" s="453">
        <v>2004</v>
      </c>
    </row>
    <row r="17" spans="1:26">
      <c r="Z17" s="453">
        <v>2005</v>
      </c>
    </row>
    <row r="18" spans="1:26">
      <c r="Z18" s="453">
        <v>2006</v>
      </c>
    </row>
    <row r="19" spans="1:26">
      <c r="Z19" s="453">
        <v>2007</v>
      </c>
    </row>
    <row r="20" spans="1:26">
      <c r="Z20" s="453">
        <v>2008</v>
      </c>
    </row>
    <row r="21" spans="1:26">
      <c r="Z21" s="453">
        <v>2009</v>
      </c>
    </row>
    <row r="22" spans="1:26">
      <c r="Z22" s="453">
        <v>2010</v>
      </c>
    </row>
    <row r="23" spans="1:26">
      <c r="Z23" s="453">
        <v>2011</v>
      </c>
    </row>
    <row r="24" spans="1:26">
      <c r="Z24" s="453">
        <v>2012</v>
      </c>
    </row>
    <row r="25" spans="1:26">
      <c r="Z25" s="453">
        <v>2013</v>
      </c>
    </row>
    <row r="26" spans="1:26">
      <c r="Z26" s="453">
        <v>2014</v>
      </c>
    </row>
    <row r="27" spans="1:26">
      <c r="Z27" s="453">
        <v>2015</v>
      </c>
    </row>
    <row r="28" spans="1:26">
      <c r="Z28" s="453">
        <v>2016</v>
      </c>
    </row>
    <row r="29" spans="1:26">
      <c r="A29" s="450" t="s">
        <v>684</v>
      </c>
      <c r="Z29" s="453">
        <v>2017</v>
      </c>
    </row>
    <row r="30" spans="1:26">
      <c r="A30" s="450" t="s">
        <v>691</v>
      </c>
      <c r="Z30" s="453">
        <v>2018</v>
      </c>
    </row>
    <row r="31" spans="1:26">
      <c r="Z31" s="453">
        <v>2019</v>
      </c>
    </row>
    <row r="34" spans="1:1">
      <c r="A34" s="1" t="s">
        <v>681</v>
      </c>
    </row>
    <row r="35" spans="1:1">
      <c r="A35" s="452" t="s">
        <v>679</v>
      </c>
    </row>
  </sheetData>
  <hyperlinks>
    <hyperlink ref="A35" location="Contents!A1" display="Link to Contents" xr:uid="{00000000-0004-0000-2500-000000000000}"/>
  </hyperlinks>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6" tint="0.39997558519241921"/>
  </sheetPr>
  <dimension ref="A29:Z35"/>
  <sheetViews>
    <sheetView showGridLines="0" topLeftCell="A22" workbookViewId="0">
      <selection activeCell="A35" sqref="A35"/>
    </sheetView>
  </sheetViews>
  <sheetFormatPr defaultRowHeight="15"/>
  <cols>
    <col min="26" max="26" width="9.140625" style="454"/>
  </cols>
  <sheetData>
    <row r="29" spans="1:1">
      <c r="A29" s="450" t="s">
        <v>691</v>
      </c>
    </row>
    <row r="34" spans="1:1">
      <c r="A34" s="1" t="s">
        <v>681</v>
      </c>
    </row>
    <row r="35" spans="1:1">
      <c r="A35" s="452" t="s">
        <v>679</v>
      </c>
    </row>
  </sheetData>
  <hyperlinks>
    <hyperlink ref="A35" location="Contents!A1" display="Link to Contents" xr:uid="{00000000-0004-0000-2600-000000000000}"/>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R47"/>
  <sheetViews>
    <sheetView zoomScale="120" zoomScaleNormal="120" zoomScalePageLayoutView="125" workbookViewId="0"/>
  </sheetViews>
  <sheetFormatPr defaultColWidth="10.85546875" defaultRowHeight="15"/>
  <cols>
    <col min="1" max="1" width="10.85546875" style="3"/>
    <col min="2" max="5" width="11.85546875" style="3" customWidth="1"/>
    <col min="6" max="6" width="2.85546875" style="3" customWidth="1"/>
    <col min="7" max="10" width="11.85546875" style="3" customWidth="1"/>
    <col min="11" max="11" width="2.85546875" style="3" customWidth="1"/>
    <col min="12" max="14" width="11.85546875" style="3" customWidth="1"/>
    <col min="15" max="28" width="10.85546875" style="3"/>
    <col min="29" max="72" width="10.85546875" style="3" customWidth="1"/>
    <col min="73" max="16384" width="10.85546875" style="3"/>
  </cols>
  <sheetData>
    <row r="1" spans="1:70">
      <c r="A1" s="334" t="s">
        <v>351</v>
      </c>
      <c r="B1" s="27"/>
      <c r="C1" s="27"/>
      <c r="D1" s="27"/>
      <c r="E1" s="27"/>
      <c r="F1" s="27"/>
      <c r="G1" s="27"/>
      <c r="H1" s="27"/>
      <c r="I1" s="27"/>
      <c r="J1" s="27"/>
      <c r="K1" s="27"/>
      <c r="L1" s="27"/>
      <c r="M1" s="27"/>
      <c r="N1" s="25"/>
    </row>
    <row r="2" spans="1:70">
      <c r="A2" s="26"/>
      <c r="B2" s="27"/>
      <c r="C2" s="27"/>
      <c r="D2" s="27"/>
      <c r="E2" s="27"/>
      <c r="F2" s="27"/>
      <c r="G2" s="27"/>
      <c r="H2" s="27"/>
      <c r="I2" s="27"/>
      <c r="J2" s="27"/>
      <c r="K2" s="27"/>
      <c r="L2" s="27"/>
      <c r="M2" s="27"/>
      <c r="N2" s="25"/>
    </row>
    <row r="3" spans="1:70">
      <c r="A3" s="521" t="s">
        <v>3</v>
      </c>
      <c r="B3" s="518" t="s">
        <v>94</v>
      </c>
      <c r="C3" s="518"/>
      <c r="D3" s="518"/>
      <c r="E3" s="518"/>
      <c r="F3" s="14"/>
      <c r="G3" s="518" t="s">
        <v>98</v>
      </c>
      <c r="H3" s="518"/>
      <c r="I3" s="518"/>
      <c r="J3" s="518"/>
      <c r="K3" s="128"/>
      <c r="L3" s="518" t="s">
        <v>54</v>
      </c>
      <c r="M3" s="518"/>
      <c r="N3" s="518"/>
    </row>
    <row r="4" spans="1:70" ht="23.25">
      <c r="A4" s="522"/>
      <c r="B4" s="8" t="s">
        <v>95</v>
      </c>
      <c r="C4" s="8" t="s">
        <v>96</v>
      </c>
      <c r="D4" s="8" t="s">
        <v>97</v>
      </c>
      <c r="E4" s="8" t="s">
        <v>55</v>
      </c>
      <c r="F4" s="7"/>
      <c r="G4" s="127" t="s">
        <v>95</v>
      </c>
      <c r="H4" s="127" t="s">
        <v>96</v>
      </c>
      <c r="I4" s="127" t="s">
        <v>97</v>
      </c>
      <c r="J4" s="127" t="s">
        <v>55</v>
      </c>
      <c r="K4" s="125"/>
      <c r="L4" s="8" t="s">
        <v>95</v>
      </c>
      <c r="M4" s="8" t="s">
        <v>96</v>
      </c>
      <c r="N4" s="8" t="s">
        <v>97</v>
      </c>
      <c r="AD4" t="s">
        <v>0</v>
      </c>
      <c r="AE4" t="s">
        <v>9</v>
      </c>
      <c r="AF4" t="s">
        <v>10</v>
      </c>
      <c r="AG4" t="s">
        <v>11</v>
      </c>
      <c r="AH4" t="s">
        <v>12</v>
      </c>
      <c r="AI4" t="s">
        <v>13</v>
      </c>
      <c r="AJ4" t="s">
        <v>1</v>
      </c>
      <c r="AK4" t="s">
        <v>2</v>
      </c>
      <c r="AL4" t="s">
        <v>14</v>
      </c>
      <c r="AM4" t="s">
        <v>15</v>
      </c>
      <c r="AN4" t="s">
        <v>16</v>
      </c>
      <c r="AO4" t="s">
        <v>17</v>
      </c>
      <c r="AP4" t="s">
        <v>18</v>
      </c>
      <c r="AQ4" t="s">
        <v>19</v>
      </c>
      <c r="AR4" t="s">
        <v>20</v>
      </c>
      <c r="AS4" t="s">
        <v>21</v>
      </c>
      <c r="AT4" t="s">
        <v>22</v>
      </c>
      <c r="AU4" t="s">
        <v>23</v>
      </c>
      <c r="AV4" t="s">
        <v>24</v>
      </c>
      <c r="AW4" t="s">
        <v>25</v>
      </c>
      <c r="AX4" t="s">
        <v>26</v>
      </c>
      <c r="AY4" t="s">
        <v>27</v>
      </c>
      <c r="AZ4" t="s">
        <v>28</v>
      </c>
      <c r="BA4" t="s">
        <v>29</v>
      </c>
      <c r="BB4" t="s">
        <v>30</v>
      </c>
      <c r="BC4" t="s">
        <v>31</v>
      </c>
      <c r="BD4" t="s">
        <v>32</v>
      </c>
      <c r="BE4" t="s">
        <v>33</v>
      </c>
      <c r="BF4" t="s">
        <v>34</v>
      </c>
      <c r="BG4" t="s">
        <v>35</v>
      </c>
      <c r="BH4" t="s">
        <v>36</v>
      </c>
      <c r="BI4" t="s">
        <v>37</v>
      </c>
      <c r="BJ4" t="s">
        <v>38</v>
      </c>
      <c r="BK4" t="s">
        <v>39</v>
      </c>
      <c r="BL4" t="s">
        <v>40</v>
      </c>
      <c r="BM4" t="s">
        <v>41</v>
      </c>
      <c r="BN4" t="s">
        <v>42</v>
      </c>
      <c r="BO4" t="s">
        <v>43</v>
      </c>
      <c r="BP4" t="s">
        <v>88</v>
      </c>
      <c r="BQ4" t="s">
        <v>89</v>
      </c>
      <c r="BR4" t="s">
        <v>44</v>
      </c>
    </row>
    <row r="5" spans="1:70">
      <c r="A5" s="6">
        <v>1990</v>
      </c>
      <c r="B5" s="16">
        <v>606.6946685324491</v>
      </c>
      <c r="C5" s="16">
        <v>5425.7684832342475</v>
      </c>
      <c r="D5" s="16">
        <v>15.144649738703173</v>
      </c>
      <c r="E5" s="78">
        <v>0</v>
      </c>
      <c r="F5" s="1"/>
      <c r="G5" s="16">
        <v>717.8132558604691</v>
      </c>
      <c r="H5" s="16">
        <v>6419.519970261922</v>
      </c>
      <c r="I5" s="16">
        <v>17.918453715937819</v>
      </c>
      <c r="J5" s="78">
        <v>0</v>
      </c>
      <c r="K5" s="1"/>
      <c r="L5" s="16">
        <v>19502.060606060608</v>
      </c>
      <c r="M5" s="16">
        <v>174410.08019807312</v>
      </c>
      <c r="N5" s="16">
        <v>486.82128322667518</v>
      </c>
      <c r="AD5">
        <v>1990</v>
      </c>
      <c r="AE5">
        <v>321784</v>
      </c>
      <c r="AF5">
        <v>40.06</v>
      </c>
      <c r="AG5">
        <v>16.5</v>
      </c>
      <c r="AH5">
        <v>56.3</v>
      </c>
      <c r="AI5">
        <v>11843918721.697741</v>
      </c>
      <c r="AJ5">
        <v>10010462030.78541</v>
      </c>
      <c r="AK5">
        <v>1833456690.912262</v>
      </c>
      <c r="AL5">
        <v>3.6807046719842322</v>
      </c>
      <c r="AM5">
        <v>717.8132558604691</v>
      </c>
      <c r="AN5">
        <v>17.918453715937819</v>
      </c>
      <c r="AO5"/>
      <c r="AP5"/>
      <c r="AQ5"/>
      <c r="AR5"/>
      <c r="AS5">
        <v>105922079509.32172</v>
      </c>
      <c r="AT5">
        <v>2877766323268.2061</v>
      </c>
      <c r="AU5">
        <v>6419.519970261922</v>
      </c>
      <c r="AV5"/>
      <c r="AW5"/>
      <c r="AX5"/>
      <c r="AY5">
        <v>11843.918721697741</v>
      </c>
      <c r="AZ5">
        <v>105922.07950932172</v>
      </c>
      <c r="BA5">
        <v>19502.060606060608</v>
      </c>
      <c r="BB5">
        <v>486.82128322667518</v>
      </c>
      <c r="BC5">
        <v>174410.08019807312</v>
      </c>
      <c r="BD5">
        <v>3.1109259723247304</v>
      </c>
      <c r="BE5">
        <v>606.6946685324491</v>
      </c>
      <c r="BF5">
        <v>15.144649738703173</v>
      </c>
      <c r="BG5"/>
      <c r="BH5"/>
      <c r="BI5"/>
      <c r="BJ5">
        <v>89525179973.365082</v>
      </c>
      <c r="BK5">
        <v>5425.7684832342475</v>
      </c>
      <c r="BL5"/>
      <c r="BM5"/>
      <c r="BN5">
        <v>10010.462030785409</v>
      </c>
      <c r="BO5">
        <v>89525.179973365084</v>
      </c>
      <c r="BP5">
        <v>16396899535.95602</v>
      </c>
      <c r="BQ5">
        <v>16396.899535956021</v>
      </c>
      <c r="BR5" t="s">
        <v>45</v>
      </c>
    </row>
    <row r="6" spans="1:70">
      <c r="A6" s="6">
        <v>1991</v>
      </c>
      <c r="B6" s="16">
        <v>690.94228322353581</v>
      </c>
      <c r="C6" s="16">
        <v>5566.2310336488044</v>
      </c>
      <c r="D6" s="16">
        <v>16.701529688748753</v>
      </c>
      <c r="E6" s="20">
        <v>2.5888047167620507</v>
      </c>
      <c r="F6" s="1"/>
      <c r="G6" s="16">
        <v>767.69306258972119</v>
      </c>
      <c r="H6" s="16">
        <v>6184.5353122227934</v>
      </c>
      <c r="I6" s="16">
        <v>18.556757616381951</v>
      </c>
      <c r="J6" s="74">
        <v>-3.6604708627386824</v>
      </c>
      <c r="K6" s="1"/>
      <c r="L6" s="16">
        <v>22296.10778443114</v>
      </c>
      <c r="M6" s="16">
        <v>179617.44431137727</v>
      </c>
      <c r="N6" s="16">
        <v>538.94386716053043</v>
      </c>
      <c r="AD6">
        <v>1991</v>
      </c>
      <c r="AE6">
        <v>372345</v>
      </c>
      <c r="AF6">
        <v>41.37</v>
      </c>
      <c r="AG6">
        <v>16.7</v>
      </c>
      <c r="AH6">
        <v>62.5</v>
      </c>
      <c r="AI6">
        <v>12820474145.248344</v>
      </c>
      <c r="AJ6">
        <v>11538736129.833048</v>
      </c>
      <c r="AK6">
        <v>1281738015.4152792</v>
      </c>
      <c r="AL6">
        <v>3.4431707543402879</v>
      </c>
      <c r="AM6">
        <v>767.69306258972119</v>
      </c>
      <c r="AN6">
        <v>18.556757616381951</v>
      </c>
      <c r="AO6">
        <v>8.245205379209338</v>
      </c>
      <c r="AP6">
        <v>15.712714118787757</v>
      </c>
      <c r="AQ6">
        <v>-6.453490263751374</v>
      </c>
      <c r="AR6">
        <v>6.948855614188866</v>
      </c>
      <c r="AS6">
        <v>103281739714.12067</v>
      </c>
      <c r="AT6">
        <v>2999611320000</v>
      </c>
      <c r="AU6">
        <v>6184.5353122227934</v>
      </c>
      <c r="AV6">
        <v>-2.4927189944082295</v>
      </c>
      <c r="AW6">
        <v>4.2340128782040116</v>
      </c>
      <c r="AX6">
        <v>-3.6604708627386824</v>
      </c>
      <c r="AY6">
        <v>12820.474145248345</v>
      </c>
      <c r="AZ6">
        <v>103281.73971412066</v>
      </c>
      <c r="BA6">
        <v>22296.10778443114</v>
      </c>
      <c r="BB6">
        <v>538.94386716053043</v>
      </c>
      <c r="BC6">
        <v>179617.44431137727</v>
      </c>
      <c r="BD6">
        <v>3.0989367736462281</v>
      </c>
      <c r="BE6">
        <v>690.94228322353581</v>
      </c>
      <c r="BF6">
        <v>16.701529688748753</v>
      </c>
      <c r="BG6">
        <v>15.266768849906235</v>
      </c>
      <c r="BH6">
        <v>-0.38539003451577042</v>
      </c>
      <c r="BI6">
        <v>13.886328504398374</v>
      </c>
      <c r="BJ6">
        <v>92956058261.935043</v>
      </c>
      <c r="BK6">
        <v>5566.2310336488044</v>
      </c>
      <c r="BL6">
        <v>3.8323053799955415</v>
      </c>
      <c r="BM6">
        <v>2.5888047167620507</v>
      </c>
      <c r="BN6">
        <v>11538.736129833047</v>
      </c>
      <c r="BO6">
        <v>92956.058261935046</v>
      </c>
      <c r="BP6">
        <v>10325681452.18549</v>
      </c>
      <c r="BQ6">
        <v>10325.68145218549</v>
      </c>
      <c r="BR6" t="s">
        <v>45</v>
      </c>
    </row>
    <row r="7" spans="1:70">
      <c r="A7" s="6">
        <v>1992</v>
      </c>
      <c r="B7" s="16">
        <v>776.00130521823905</v>
      </c>
      <c r="C7" s="16">
        <v>5687.2875862792334</v>
      </c>
      <c r="D7" s="16">
        <v>17.704798202560781</v>
      </c>
      <c r="E7" s="20">
        <v>2.1748388074196301</v>
      </c>
      <c r="F7" s="1"/>
      <c r="G7" s="16">
        <v>905.78671811674758</v>
      </c>
      <c r="H7" s="16">
        <v>6638.4805323403552</v>
      </c>
      <c r="I7" s="16">
        <v>20.665907326414501</v>
      </c>
      <c r="J7" s="74">
        <v>7.3400053067917348</v>
      </c>
      <c r="K7" s="1"/>
      <c r="L7" s="16">
        <v>25164.67455621302</v>
      </c>
      <c r="M7" s="16">
        <v>184431.05733701971</v>
      </c>
      <c r="N7" s="16">
        <v>574.14270034709148</v>
      </c>
      <c r="AD7">
        <v>1992</v>
      </c>
      <c r="AE7">
        <v>425283</v>
      </c>
      <c r="AF7">
        <v>43.83</v>
      </c>
      <c r="AG7">
        <v>16.899999999999999</v>
      </c>
      <c r="AH7">
        <v>68.7</v>
      </c>
      <c r="AI7">
        <v>15307795536.173035</v>
      </c>
      <c r="AJ7">
        <v>13114422058.18824</v>
      </c>
      <c r="AK7">
        <v>2193373477.9848332</v>
      </c>
      <c r="AL7">
        <v>3.5994374419323218</v>
      </c>
      <c r="AM7">
        <v>905.78671811674758</v>
      </c>
      <c r="AN7">
        <v>20.665907326414501</v>
      </c>
      <c r="AO7">
        <v>19.401165376138348</v>
      </c>
      <c r="AP7">
        <v>14.217459614067598</v>
      </c>
      <c r="AQ7">
        <v>4.5384530347515311</v>
      </c>
      <c r="AR7">
        <v>17.988133833225465</v>
      </c>
      <c r="AS7">
        <v>112190320996.552</v>
      </c>
      <c r="AT7">
        <v>3116884868995.6328</v>
      </c>
      <c r="AU7">
        <v>6638.4805323403552</v>
      </c>
      <c r="AV7">
        <v>8.6255143523820372</v>
      </c>
      <c r="AW7">
        <v>3.9096248308475112</v>
      </c>
      <c r="AX7">
        <v>7.3400053067917348</v>
      </c>
      <c r="AY7">
        <v>15307.795536173035</v>
      </c>
      <c r="AZ7">
        <v>112190.32099655201</v>
      </c>
      <c r="BA7">
        <v>25164.67455621302</v>
      </c>
      <c r="BB7">
        <v>574.14270034709148</v>
      </c>
      <c r="BC7">
        <v>184431.05733701971</v>
      </c>
      <c r="BD7">
        <v>3.0836929898886716</v>
      </c>
      <c r="BE7">
        <v>776.00130521823905</v>
      </c>
      <c r="BF7">
        <v>17.704798202560781</v>
      </c>
      <c r="BG7">
        <v>13.655619737081123</v>
      </c>
      <c r="BH7">
        <v>-0.49190367119431738</v>
      </c>
      <c r="BI7">
        <v>12.310582817115664</v>
      </c>
      <c r="BJ7">
        <v>96115160208.119049</v>
      </c>
      <c r="BK7">
        <v>5687.2875862792334</v>
      </c>
      <c r="BL7">
        <v>3.3984895715803383</v>
      </c>
      <c r="BM7">
        <v>2.1748388074196301</v>
      </c>
      <c r="BN7">
        <v>13114.42205818824</v>
      </c>
      <c r="BO7">
        <v>96115.16020811905</v>
      </c>
      <c r="BP7">
        <v>16075160788.433239</v>
      </c>
      <c r="BQ7">
        <v>16075.160788433239</v>
      </c>
      <c r="BR7" t="s">
        <v>45</v>
      </c>
    </row>
    <row r="8" spans="1:70">
      <c r="A8" s="6">
        <v>1993</v>
      </c>
      <c r="B8" s="16">
        <v>911.37049331753019</v>
      </c>
      <c r="C8" s="16">
        <v>6102.0617471459636</v>
      </c>
      <c r="D8" s="16">
        <v>18.888507633523943</v>
      </c>
      <c r="E8" s="20">
        <v>7.2930048740173854</v>
      </c>
      <c r="F8" s="1"/>
      <c r="G8" s="16">
        <v>1007.4023577044013</v>
      </c>
      <c r="H8" s="16">
        <v>6745.0410519171019</v>
      </c>
      <c r="I8" s="16">
        <v>20.87880534102386</v>
      </c>
      <c r="J8" s="74">
        <v>1.605194427514264</v>
      </c>
      <c r="K8" s="1"/>
      <c r="L8" s="16">
        <v>29214.327485380116</v>
      </c>
      <c r="M8" s="16">
        <v>195603.90809692669</v>
      </c>
      <c r="N8" s="16">
        <v>605.47828985243768</v>
      </c>
      <c r="AD8">
        <v>1993</v>
      </c>
      <c r="AE8">
        <v>499565</v>
      </c>
      <c r="AF8">
        <v>48.25</v>
      </c>
      <c r="AG8">
        <v>17.100000000000001</v>
      </c>
      <c r="AH8">
        <v>75.2</v>
      </c>
      <c r="AI8">
        <v>17226580316.745262</v>
      </c>
      <c r="AJ8">
        <v>15584435435.729767</v>
      </c>
      <c r="AK8">
        <v>1642144881.0154657</v>
      </c>
      <c r="AL8">
        <v>3.4483160983546211</v>
      </c>
      <c r="AM8">
        <v>1007.4023577044013</v>
      </c>
      <c r="AN8">
        <v>20.87880534102386</v>
      </c>
      <c r="AO8">
        <v>12.534690419910884</v>
      </c>
      <c r="AP8">
        <v>17.466487021583273</v>
      </c>
      <c r="AQ8">
        <v>-4.1984711782231399</v>
      </c>
      <c r="AR8">
        <v>11.21849521032129</v>
      </c>
      <c r="AS8">
        <v>115340201987.78244</v>
      </c>
      <c r="AT8">
        <v>3344826828457.4468</v>
      </c>
      <c r="AU8">
        <v>6745.0410519171019</v>
      </c>
      <c r="AV8">
        <v>2.807622763934551</v>
      </c>
      <c r="AW8">
        <v>7.3131337550900524</v>
      </c>
      <c r="AX8">
        <v>1.605194427514264</v>
      </c>
      <c r="AY8">
        <v>17226.580316745261</v>
      </c>
      <c r="AZ8">
        <v>115340.20198778244</v>
      </c>
      <c r="BA8">
        <v>29214.327485380116</v>
      </c>
      <c r="BB8">
        <v>605.47828985243768</v>
      </c>
      <c r="BC8">
        <v>195603.90809692669</v>
      </c>
      <c r="BD8">
        <v>3.1196011401378732</v>
      </c>
      <c r="BE8">
        <v>911.37049331753019</v>
      </c>
      <c r="BF8">
        <v>18.888507633523943</v>
      </c>
      <c r="BG8">
        <v>18.834328852481356</v>
      </c>
      <c r="BH8">
        <v>1.1644528287006271</v>
      </c>
      <c r="BI8">
        <v>17.444453661224259</v>
      </c>
      <c r="BJ8">
        <v>104345255876.19598</v>
      </c>
      <c r="BK8">
        <v>6102.0617471459636</v>
      </c>
      <c r="BL8">
        <v>8.5627445766684787</v>
      </c>
      <c r="BM8">
        <v>7.2930048740173854</v>
      </c>
      <c r="BN8">
        <v>15584.435435729767</v>
      </c>
      <c r="BO8">
        <v>104345.25587619598</v>
      </c>
      <c r="BP8">
        <v>10994946111.586262</v>
      </c>
      <c r="BQ8">
        <v>10994.946111586261</v>
      </c>
      <c r="BR8" t="s">
        <v>45</v>
      </c>
    </row>
    <row r="9" spans="1:70">
      <c r="A9" s="6">
        <v>1994</v>
      </c>
      <c r="B9" s="16">
        <v>1028.9871805034395</v>
      </c>
      <c r="C9" s="16">
        <v>6295.2010374663641</v>
      </c>
      <c r="D9" s="16">
        <v>20.821270346083356</v>
      </c>
      <c r="E9" s="20">
        <v>3.1651480814781161</v>
      </c>
      <c r="F9" s="1"/>
      <c r="G9" s="16">
        <v>1125.0138072162865</v>
      </c>
      <c r="H9" s="16">
        <v>6882.6786383159206</v>
      </c>
      <c r="I9" s="16">
        <v>22.764342517529066</v>
      </c>
      <c r="J9" s="74">
        <v>2.0405744804132633</v>
      </c>
      <c r="K9" s="1"/>
      <c r="L9" s="16">
        <v>33473.063583815027</v>
      </c>
      <c r="M9" s="16">
        <v>204783.56639672985</v>
      </c>
      <c r="N9" s="16">
        <v>677.31816235967267</v>
      </c>
      <c r="AD9">
        <v>1994</v>
      </c>
      <c r="AE9">
        <v>579084</v>
      </c>
      <c r="AF9">
        <v>49.42</v>
      </c>
      <c r="AG9">
        <v>17.3</v>
      </c>
      <c r="AH9">
        <v>82.3</v>
      </c>
      <c r="AI9">
        <v>19462738864.841755</v>
      </c>
      <c r="AJ9">
        <v>17801478222.709503</v>
      </c>
      <c r="AK9">
        <v>1661260642.1322856</v>
      </c>
      <c r="AL9">
        <v>3.3609526191091024</v>
      </c>
      <c r="AM9">
        <v>1125.0138072162865</v>
      </c>
      <c r="AN9">
        <v>22.764342517529066</v>
      </c>
      <c r="AO9">
        <v>12.980861592842158</v>
      </c>
      <c r="AP9">
        <v>15.91764835406804</v>
      </c>
      <c r="AQ9">
        <v>-2.5335113357851546</v>
      </c>
      <c r="AR9">
        <v>11.674724464601217</v>
      </c>
      <c r="AS9">
        <v>119070340442.86542</v>
      </c>
      <c r="AT9">
        <v>3542755698663.4268</v>
      </c>
      <c r="AU9">
        <v>6882.6786383159206</v>
      </c>
      <c r="AV9">
        <v>3.2340314918800797</v>
      </c>
      <c r="AW9">
        <v>5.9174624085773671</v>
      </c>
      <c r="AX9">
        <v>2.0405744804132633</v>
      </c>
      <c r="AY9">
        <v>19462.738864841755</v>
      </c>
      <c r="AZ9">
        <v>119070.34044286542</v>
      </c>
      <c r="BA9">
        <v>33473.063583815027</v>
      </c>
      <c r="BB9">
        <v>677.31816235967267</v>
      </c>
      <c r="BC9">
        <v>204783.56639672985</v>
      </c>
      <c r="BD9">
        <v>3.0740753021512428</v>
      </c>
      <c r="BE9">
        <v>1028.9871805034395</v>
      </c>
      <c r="BF9">
        <v>20.821270346083356</v>
      </c>
      <c r="BG9">
        <v>14.22600642880407</v>
      </c>
      <c r="BH9">
        <v>-1.4593480365447711</v>
      </c>
      <c r="BI9">
        <v>12.905474562575128</v>
      </c>
      <c r="BJ9">
        <v>108906977948.16811</v>
      </c>
      <c r="BK9">
        <v>6295.2010374663641</v>
      </c>
      <c r="BL9">
        <v>4.3717580005597325</v>
      </c>
      <c r="BM9">
        <v>3.1651480814781161</v>
      </c>
      <c r="BN9">
        <v>17801.478222709502</v>
      </c>
      <c r="BO9">
        <v>108906.9779481681</v>
      </c>
      <c r="BP9">
        <v>10163362494.697519</v>
      </c>
      <c r="BQ9">
        <v>10163.36249469752</v>
      </c>
      <c r="BR9" t="s">
        <v>45</v>
      </c>
    </row>
    <row r="10" spans="1:70">
      <c r="A10" s="6">
        <v>1995</v>
      </c>
      <c r="B10" s="16">
        <v>1166.6378799843931</v>
      </c>
      <c r="C10" s="16">
        <v>6585.226149911904</v>
      </c>
      <c r="D10" s="16">
        <v>22.763665950914987</v>
      </c>
      <c r="E10" s="20">
        <v>4.6070826129210731</v>
      </c>
      <c r="F10" s="1"/>
      <c r="G10" s="16">
        <v>1300.4798654754709</v>
      </c>
      <c r="H10" s="16">
        <v>7340.7131420056012</v>
      </c>
      <c r="I10" s="16">
        <v>25.37521688732626</v>
      </c>
      <c r="J10" s="74">
        <v>6.6548872576993396</v>
      </c>
      <c r="K10" s="1"/>
      <c r="L10" s="16">
        <v>38158.400000000001</v>
      </c>
      <c r="M10" s="16">
        <v>215389.62331838562</v>
      </c>
      <c r="N10" s="16">
        <v>744.55414634146348</v>
      </c>
      <c r="AD10">
        <v>1995</v>
      </c>
      <c r="AE10">
        <v>667772</v>
      </c>
      <c r="AF10">
        <v>51.25</v>
      </c>
      <c r="AG10">
        <v>17.5</v>
      </c>
      <c r="AH10">
        <v>89.2</v>
      </c>
      <c r="AI10">
        <v>22758397645.82074</v>
      </c>
      <c r="AJ10">
        <v>20416162899.726879</v>
      </c>
      <c r="AK10">
        <v>2342234746.0937767</v>
      </c>
      <c r="AL10">
        <v>3.4081090021475502</v>
      </c>
      <c r="AM10">
        <v>1300.4798654754709</v>
      </c>
      <c r="AN10">
        <v>25.37521688732626</v>
      </c>
      <c r="AO10">
        <v>16.933170628581934</v>
      </c>
      <c r="AP10">
        <v>15.315221971251148</v>
      </c>
      <c r="AQ10">
        <v>1.4030659870161368</v>
      </c>
      <c r="AR10">
        <v>15.596791535683845</v>
      </c>
      <c r="AS10">
        <v>128462479985.09801</v>
      </c>
      <c r="AT10">
        <v>3769318408071.749</v>
      </c>
      <c r="AU10">
        <v>7340.7131420056012</v>
      </c>
      <c r="AV10">
        <v>7.887891734666959</v>
      </c>
      <c r="AW10">
        <v>6.395098298587099</v>
      </c>
      <c r="AX10">
        <v>6.6548872576993396</v>
      </c>
      <c r="AY10">
        <v>22758.39764582074</v>
      </c>
      <c r="AZ10">
        <v>128462.47998509801</v>
      </c>
      <c r="BA10">
        <v>38158.400000000001</v>
      </c>
      <c r="BB10">
        <v>744.55414634146348</v>
      </c>
      <c r="BC10">
        <v>215389.62331838562</v>
      </c>
      <c r="BD10">
        <v>3.0573553398056341</v>
      </c>
      <c r="BE10">
        <v>1166.6378799843931</v>
      </c>
      <c r="BF10">
        <v>22.763665950914987</v>
      </c>
      <c r="BG10">
        <v>14.688019973991819</v>
      </c>
      <c r="BH10">
        <v>-0.54390217226975635</v>
      </c>
      <c r="BI10">
        <v>13.377299745717625</v>
      </c>
      <c r="BJ10">
        <v>115241457623.45834</v>
      </c>
      <c r="BK10">
        <v>6585.226149911904</v>
      </c>
      <c r="BL10">
        <v>5.8164130477525458</v>
      </c>
      <c r="BM10">
        <v>4.6070826129210731</v>
      </c>
      <c r="BN10">
        <v>20416.162899726878</v>
      </c>
      <c r="BO10">
        <v>115241.45762345834</v>
      </c>
      <c r="BP10">
        <v>13221022361.639198</v>
      </c>
      <c r="BQ10">
        <v>13221.022361639198</v>
      </c>
      <c r="BR10" t="s">
        <v>45</v>
      </c>
    </row>
    <row r="11" spans="1:70">
      <c r="A11" s="6">
        <v>1996</v>
      </c>
      <c r="B11" s="16">
        <v>1324.0621086013427</v>
      </c>
      <c r="C11" s="16">
        <v>6666.65271680776</v>
      </c>
      <c r="D11" s="16">
        <v>23.956253095736251</v>
      </c>
      <c r="E11" s="20">
        <v>1.236503728834663</v>
      </c>
      <c r="F11" s="1"/>
      <c r="G11" s="16">
        <v>1495.3123428402798</v>
      </c>
      <c r="H11" s="16">
        <v>7528.8976462008086</v>
      </c>
      <c r="I11" s="16">
        <v>27.054683242994024</v>
      </c>
      <c r="J11" s="74">
        <v>2.5635725106647111</v>
      </c>
      <c r="K11" s="1"/>
      <c r="L11" s="16">
        <v>43397.062146892655</v>
      </c>
      <c r="M11" s="16">
        <v>218504.20790960451</v>
      </c>
      <c r="N11" s="16">
        <v>785.18295905360321</v>
      </c>
      <c r="AD11">
        <v>1996</v>
      </c>
      <c r="AE11">
        <v>768128</v>
      </c>
      <c r="AF11">
        <v>55.27</v>
      </c>
      <c r="AG11">
        <v>17.7</v>
      </c>
      <c r="AH11">
        <v>100</v>
      </c>
      <c r="AI11">
        <v>26467028468.272953</v>
      </c>
      <c r="AJ11">
        <v>23435899322.243767</v>
      </c>
      <c r="AK11">
        <v>3031129146.0292702</v>
      </c>
      <c r="AL11">
        <v>3.4456533895747787</v>
      </c>
      <c r="AM11">
        <v>1495.3123428402798</v>
      </c>
      <c r="AN11">
        <v>27.054683242994024</v>
      </c>
      <c r="AO11">
        <v>16.295658772502602</v>
      </c>
      <c r="AP11">
        <v>15.028482775558125</v>
      </c>
      <c r="AQ11">
        <v>1.1016193262472156</v>
      </c>
      <c r="AR11">
        <v>14.981583532135337</v>
      </c>
      <c r="AS11">
        <v>133261488337.75432</v>
      </c>
      <c r="AT11">
        <v>3867524480000</v>
      </c>
      <c r="AU11">
        <v>7528.8976462008086</v>
      </c>
      <c r="AV11">
        <v>3.7357276250723235</v>
      </c>
      <c r="AW11">
        <v>2.6054066357978432</v>
      </c>
      <c r="AX11">
        <v>2.5635725106647111</v>
      </c>
      <c r="AY11">
        <v>26467.028468272954</v>
      </c>
      <c r="AZ11">
        <v>133261.48833775433</v>
      </c>
      <c r="BA11">
        <v>43397.062146892655</v>
      </c>
      <c r="BB11">
        <v>785.18295905360321</v>
      </c>
      <c r="BC11">
        <v>218504.20790960451</v>
      </c>
      <c r="BD11">
        <v>3.05104088410314</v>
      </c>
      <c r="BE11">
        <v>1324.0621086013427</v>
      </c>
      <c r="BF11">
        <v>23.956253095736251</v>
      </c>
      <c r="BG11">
        <v>14.790910698294265</v>
      </c>
      <c r="BH11">
        <v>-0.20653326161608501</v>
      </c>
      <c r="BI11">
        <v>13.493838261025404</v>
      </c>
      <c r="BJ11">
        <v>117999753087.49738</v>
      </c>
      <c r="BK11">
        <v>6666.65271680776</v>
      </c>
      <c r="BL11">
        <v>2.3934923428784871</v>
      </c>
      <c r="BM11">
        <v>1.236503728834663</v>
      </c>
      <c r="BN11">
        <v>23435.899322243768</v>
      </c>
      <c r="BO11">
        <v>117999.75308749737</v>
      </c>
      <c r="BP11">
        <v>15261735250.257376</v>
      </c>
      <c r="BQ11">
        <v>15261.735250257376</v>
      </c>
      <c r="BR11" t="s">
        <v>45</v>
      </c>
    </row>
    <row r="12" spans="1:70">
      <c r="A12" s="6">
        <v>1997</v>
      </c>
      <c r="B12" s="16">
        <v>1483.7848314460864</v>
      </c>
      <c r="C12" s="16">
        <v>6872.9131796973734</v>
      </c>
      <c r="D12" s="16">
        <v>25.153158695475273</v>
      </c>
      <c r="E12" s="20">
        <v>3.0939134172925464</v>
      </c>
      <c r="F12" s="1"/>
      <c r="G12" s="16">
        <v>1654.9421035769919</v>
      </c>
      <c r="H12" s="16">
        <v>7665.7161835420002</v>
      </c>
      <c r="I12" s="16">
        <v>28.054621182861364</v>
      </c>
      <c r="J12" s="74">
        <v>1.8172452830492685</v>
      </c>
      <c r="K12" s="1"/>
      <c r="L12" s="16">
        <v>49735.865921787714</v>
      </c>
      <c r="M12" s="16">
        <v>230377.26303238375</v>
      </c>
      <c r="N12" s="16">
        <v>843.12368065413989</v>
      </c>
      <c r="AD12">
        <v>1997</v>
      </c>
      <c r="AE12">
        <v>890272</v>
      </c>
      <c r="AF12">
        <v>58.99</v>
      </c>
      <c r="AG12">
        <v>17.899999999999999</v>
      </c>
      <c r="AH12">
        <v>108.7</v>
      </c>
      <c r="AI12">
        <v>29623463654.028156</v>
      </c>
      <c r="AJ12">
        <v>26559748482.884945</v>
      </c>
      <c r="AK12">
        <v>3063715171.1432276</v>
      </c>
      <c r="AL12">
        <v>3.3274621300038816</v>
      </c>
      <c r="AM12">
        <v>1654.9421035769919</v>
      </c>
      <c r="AN12">
        <v>28.054621182861364</v>
      </c>
      <c r="AO12">
        <v>11.925914499766922</v>
      </c>
      <c r="AP12">
        <v>15.901516413931011</v>
      </c>
      <c r="AQ12">
        <v>-3.4301552189926712</v>
      </c>
      <c r="AR12">
        <v>10.675345622674552</v>
      </c>
      <c r="AS12">
        <v>137216319685.40181</v>
      </c>
      <c r="AT12">
        <v>4123753008279.6689</v>
      </c>
      <c r="AU12">
        <v>7665.7161835420002</v>
      </c>
      <c r="AV12">
        <v>2.9677226308803339</v>
      </c>
      <c r="AW12">
        <v>6.6251300956127093</v>
      </c>
      <c r="AX12">
        <v>1.8172452830492685</v>
      </c>
      <c r="AY12">
        <v>29623.463654028157</v>
      </c>
      <c r="AZ12">
        <v>137216.3196854018</v>
      </c>
      <c r="BA12">
        <v>49735.865921787714</v>
      </c>
      <c r="BB12">
        <v>843.12368065413989</v>
      </c>
      <c r="BC12">
        <v>230377.26303238375</v>
      </c>
      <c r="BD12">
        <v>2.9833296433994265</v>
      </c>
      <c r="BE12">
        <v>1483.7848314460864</v>
      </c>
      <c r="BF12">
        <v>25.153158695475273</v>
      </c>
      <c r="BG12">
        <v>13.329333420016157</v>
      </c>
      <c r="BH12">
        <v>-2.2192832962845515</v>
      </c>
      <c r="BI12">
        <v>12.063083884596988</v>
      </c>
      <c r="BJ12">
        <v>123025145916.58298</v>
      </c>
      <c r="BK12">
        <v>6872.9131796973734</v>
      </c>
      <c r="BL12">
        <v>4.258816393759103</v>
      </c>
      <c r="BM12">
        <v>3.0939134172925464</v>
      </c>
      <c r="BN12">
        <v>26559.748482884945</v>
      </c>
      <c r="BO12">
        <v>123025.14591658297</v>
      </c>
      <c r="BP12">
        <v>14191173768.818905</v>
      </c>
      <c r="BQ12">
        <v>14191.173768818904</v>
      </c>
      <c r="BR12" t="s">
        <v>45</v>
      </c>
    </row>
    <row r="13" spans="1:70">
      <c r="A13" s="6">
        <v>1998</v>
      </c>
      <c r="B13" s="16">
        <v>1731.4014835129119</v>
      </c>
      <c r="C13" s="16">
        <v>7400.3450504987368</v>
      </c>
      <c r="D13" s="16">
        <v>26.806030089997087</v>
      </c>
      <c r="E13" s="20">
        <v>7.6740656692623492</v>
      </c>
      <c r="F13" s="1"/>
      <c r="G13" s="16">
        <v>2059.8386290205867</v>
      </c>
      <c r="H13" s="16">
        <v>8804.1489788783147</v>
      </c>
      <c r="I13" s="16">
        <v>31.890983573627288</v>
      </c>
      <c r="J13" s="74">
        <v>14.85096458150233</v>
      </c>
      <c r="K13" s="1"/>
      <c r="L13" s="16">
        <v>56242.320441988944</v>
      </c>
      <c r="M13" s="16">
        <v>240390.56317946888</v>
      </c>
      <c r="N13" s="16">
        <v>870.75894785553396</v>
      </c>
      <c r="AD13">
        <v>1998</v>
      </c>
      <c r="AE13">
        <v>1017986</v>
      </c>
      <c r="AF13">
        <v>64.59</v>
      </c>
      <c r="AG13">
        <v>18.100000000000001</v>
      </c>
      <c r="AH13">
        <v>117.8</v>
      </c>
      <c r="AI13">
        <v>37283079185.272621</v>
      </c>
      <c r="AJ13">
        <v>31338366851.583706</v>
      </c>
      <c r="AK13">
        <v>5944712333.6892271</v>
      </c>
      <c r="AL13">
        <v>3.6624353562104606</v>
      </c>
      <c r="AM13">
        <v>2059.8386290205867</v>
      </c>
      <c r="AN13">
        <v>31.890983573627288</v>
      </c>
      <c r="AO13">
        <v>25.856583216267222</v>
      </c>
      <c r="AP13">
        <v>14.345503396714712</v>
      </c>
      <c r="AQ13">
        <v>10.066928281049686</v>
      </c>
      <c r="AR13">
        <v>24.465902738739402</v>
      </c>
      <c r="AS13">
        <v>159355096517.69748</v>
      </c>
      <c r="AT13">
        <v>4351069193548.3867</v>
      </c>
      <c r="AU13">
        <v>8804.1489788783147</v>
      </c>
      <c r="AV13">
        <v>16.134215582412953</v>
      </c>
      <c r="AW13">
        <v>5.5123617930635627</v>
      </c>
      <c r="AX13">
        <v>14.85096458150233</v>
      </c>
      <c r="AY13">
        <v>37283.079185272618</v>
      </c>
      <c r="AZ13">
        <v>159355.09651769747</v>
      </c>
      <c r="BA13">
        <v>56242.320441988944</v>
      </c>
      <c r="BB13">
        <v>870.75894785553396</v>
      </c>
      <c r="BC13">
        <v>240390.56317946888</v>
      </c>
      <c r="BD13">
        <v>3.0784673710231485</v>
      </c>
      <c r="BE13">
        <v>1731.4014835129119</v>
      </c>
      <c r="BF13">
        <v>26.806030089997087</v>
      </c>
      <c r="BG13">
        <v>17.99195640643244</v>
      </c>
      <c r="BH13">
        <v>3.1889780545778041</v>
      </c>
      <c r="BI13">
        <v>16.68817788260445</v>
      </c>
      <c r="BJ13">
        <v>133946245414.02713</v>
      </c>
      <c r="BK13">
        <v>7400.3450504987368</v>
      </c>
      <c r="BL13">
        <v>8.8771278555110911</v>
      </c>
      <c r="BM13">
        <v>7.6740656692623492</v>
      </c>
      <c r="BN13">
        <v>31338.366851583705</v>
      </c>
      <c r="BO13">
        <v>133946.24541402713</v>
      </c>
      <c r="BP13">
        <v>25408851103.671696</v>
      </c>
      <c r="BQ13">
        <v>25408.851103671695</v>
      </c>
      <c r="BR13" t="s">
        <v>45</v>
      </c>
    </row>
    <row r="14" spans="1:70">
      <c r="A14" s="6">
        <v>1999</v>
      </c>
      <c r="B14" s="16">
        <v>1882.4188905789347</v>
      </c>
      <c r="C14" s="16">
        <v>7699.4143899796391</v>
      </c>
      <c r="D14" s="16">
        <v>26.742703375180206</v>
      </c>
      <c r="E14" s="20">
        <v>4.0412891215220688</v>
      </c>
      <c r="F14" s="1"/>
      <c r="G14" s="16">
        <v>2179.7875420748014</v>
      </c>
      <c r="H14" s="16">
        <v>8915.7029036122076</v>
      </c>
      <c r="I14" s="16">
        <v>30.96728998543545</v>
      </c>
      <c r="J14" s="74">
        <v>1.2670608482604908</v>
      </c>
      <c r="K14" s="1"/>
      <c r="L14" s="16">
        <v>60435.136612021859</v>
      </c>
      <c r="M14" s="16">
        <v>247190.01855526408</v>
      </c>
      <c r="N14" s="16">
        <v>858.57560181875067</v>
      </c>
      <c r="AD14">
        <v>1999</v>
      </c>
      <c r="AE14">
        <v>1105963</v>
      </c>
      <c r="AF14">
        <v>70.39</v>
      </c>
      <c r="AG14">
        <v>18.3</v>
      </c>
      <c r="AH14">
        <v>123.1</v>
      </c>
      <c r="AI14">
        <v>39890112019.968864</v>
      </c>
      <c r="AJ14">
        <v>34448265697.594505</v>
      </c>
      <c r="AK14">
        <v>5441846322.3742714</v>
      </c>
      <c r="AL14">
        <v>3.6068215681689955</v>
      </c>
      <c r="AM14">
        <v>2179.7875420748014</v>
      </c>
      <c r="AN14">
        <v>30.96728998543545</v>
      </c>
      <c r="AO14">
        <v>6.9925362702500733</v>
      </c>
      <c r="AP14">
        <v>8.6422603061338759</v>
      </c>
      <c r="AQ14">
        <v>-1.5184920041567358</v>
      </c>
      <c r="AR14">
        <v>5.8232189339631955</v>
      </c>
      <c r="AS14">
        <v>163157363136.10336</v>
      </c>
      <c r="AT14">
        <v>4523577339561.333</v>
      </c>
      <c r="AU14">
        <v>8915.7029036122076</v>
      </c>
      <c r="AV14">
        <v>2.386033896307556</v>
      </c>
      <c r="AW14">
        <v>3.9647300086317943</v>
      </c>
      <c r="AX14">
        <v>1.2670608482604908</v>
      </c>
      <c r="AY14">
        <v>39890.112019968867</v>
      </c>
      <c r="AZ14">
        <v>163157.36313610338</v>
      </c>
      <c r="BA14">
        <v>60435.136612021859</v>
      </c>
      <c r="BB14">
        <v>858.57560181875067</v>
      </c>
      <c r="BC14">
        <v>247190.01855526408</v>
      </c>
      <c r="BD14">
        <v>3.1147756025829532</v>
      </c>
      <c r="BE14">
        <v>1882.4188905789347</v>
      </c>
      <c r="BF14">
        <v>26.742703375180206</v>
      </c>
      <c r="BG14">
        <v>9.9236149118397297</v>
      </c>
      <c r="BH14">
        <v>1.1794255772065367</v>
      </c>
      <c r="BI14">
        <v>8.7222639291966715</v>
      </c>
      <c r="BJ14">
        <v>140899283336.62741</v>
      </c>
      <c r="BK14">
        <v>7699.4143899796391</v>
      </c>
      <c r="BL14">
        <v>5.1909166256273007</v>
      </c>
      <c r="BM14">
        <v>4.0412891215220688</v>
      </c>
      <c r="BN14">
        <v>34448.265697594506</v>
      </c>
      <c r="BO14">
        <v>140899.28333662741</v>
      </c>
      <c r="BP14">
        <v>22258079799.475594</v>
      </c>
      <c r="BQ14">
        <v>22258.079799475592</v>
      </c>
      <c r="BR14" t="s">
        <v>45</v>
      </c>
    </row>
    <row r="15" spans="1:70">
      <c r="A15" s="6">
        <v>2000</v>
      </c>
      <c r="B15" s="16">
        <v>2207.91271766308</v>
      </c>
      <c r="C15" s="16">
        <v>8466.7483118306209</v>
      </c>
      <c r="D15" s="16">
        <v>29.139668967441995</v>
      </c>
      <c r="E15" s="20">
        <v>9.9661335652958805</v>
      </c>
      <c r="F15" s="1"/>
      <c r="G15" s="16">
        <v>2512.3938601075747</v>
      </c>
      <c r="H15" s="16">
        <v>9634.3511695671277</v>
      </c>
      <c r="I15" s="16">
        <v>33.158161015013526</v>
      </c>
      <c r="J15" s="74">
        <v>8.0604779423926178</v>
      </c>
      <c r="K15" s="1"/>
      <c r="L15" s="16">
        <v>67614.838709677409</v>
      </c>
      <c r="M15" s="16">
        <v>259284.6252119008</v>
      </c>
      <c r="N15" s="16">
        <v>892.36952236607385</v>
      </c>
      <c r="AD15">
        <v>2000</v>
      </c>
      <c r="AE15">
        <v>1257636</v>
      </c>
      <c r="AF15">
        <v>75.77</v>
      </c>
      <c r="AG15">
        <v>18.600000000000001</v>
      </c>
      <c r="AH15">
        <v>131.30000000000001</v>
      </c>
      <c r="AI15">
        <v>46730525798.000893</v>
      </c>
      <c r="AJ15">
        <v>41067176548.533287</v>
      </c>
      <c r="AK15">
        <v>5663349249.467536</v>
      </c>
      <c r="AL15">
        <v>3.7157433309797825</v>
      </c>
      <c r="AM15">
        <v>2512.3938601075747</v>
      </c>
      <c r="AN15">
        <v>33.158161015013526</v>
      </c>
      <c r="AO15">
        <v>17.148143817213995</v>
      </c>
      <c r="AP15">
        <v>13.714111593244983</v>
      </c>
      <c r="AQ15">
        <v>3.0198822079818384</v>
      </c>
      <c r="AR15">
        <v>15.258657626613758</v>
      </c>
      <c r="AS15">
        <v>179198931753.94855</v>
      </c>
      <c r="AT15">
        <v>4822694028941.3545</v>
      </c>
      <c r="AU15">
        <v>9634.3511695671277</v>
      </c>
      <c r="AV15">
        <v>9.8319611873498793</v>
      </c>
      <c r="AW15">
        <v>6.6123925143065616</v>
      </c>
      <c r="AX15">
        <v>8.0604779423926178</v>
      </c>
      <c r="AY15">
        <v>46730.52579800089</v>
      </c>
      <c r="AZ15">
        <v>179198.93175394853</v>
      </c>
      <c r="BA15">
        <v>67614.838709677409</v>
      </c>
      <c r="BB15">
        <v>892.36952236607385</v>
      </c>
      <c r="BC15">
        <v>259284.6252119008</v>
      </c>
      <c r="BD15">
        <v>3.2654262877758975</v>
      </c>
      <c r="BE15">
        <v>2207.91271766308</v>
      </c>
      <c r="BF15">
        <v>29.139668967441995</v>
      </c>
      <c r="BG15">
        <v>19.214061192639299</v>
      </c>
      <c r="BH15">
        <v>4.8366465008913009</v>
      </c>
      <c r="BI15">
        <v>17.291253754048348</v>
      </c>
      <c r="BJ15">
        <v>157481518600.04959</v>
      </c>
      <c r="BK15">
        <v>8466.7483118306209</v>
      </c>
      <c r="BL15">
        <v>11.768857066366321</v>
      </c>
      <c r="BM15">
        <v>9.9661335652958805</v>
      </c>
      <c r="BN15">
        <v>41067.176548533287</v>
      </c>
      <c r="BO15">
        <v>157481.5186000496</v>
      </c>
      <c r="BP15">
        <v>21717413153.898739</v>
      </c>
      <c r="BQ15">
        <v>21717.413153898739</v>
      </c>
      <c r="BR15" t="s">
        <v>45</v>
      </c>
    </row>
    <row r="16" spans="1:70">
      <c r="A16" s="6">
        <v>2001</v>
      </c>
      <c r="B16" s="16">
        <v>2496.2747804020955</v>
      </c>
      <c r="C16" s="16">
        <v>8515.4088884312678</v>
      </c>
      <c r="D16" s="16">
        <v>27.935035590891847</v>
      </c>
      <c r="E16" s="20">
        <v>0.57472567753848636</v>
      </c>
      <c r="F16" s="1"/>
      <c r="G16" s="16">
        <v>2798.87083303282</v>
      </c>
      <c r="H16" s="16">
        <v>9547.6386479134471</v>
      </c>
      <c r="I16" s="16">
        <v>31.321294013348478</v>
      </c>
      <c r="J16" s="74">
        <v>-0.90003488691160705</v>
      </c>
      <c r="K16" s="1"/>
      <c r="L16" s="16">
        <v>74861.595744680846</v>
      </c>
      <c r="M16" s="16">
        <v>255371.364887851</v>
      </c>
      <c r="N16" s="16">
        <v>837.75286195927538</v>
      </c>
      <c r="AD16">
        <v>2001</v>
      </c>
      <c r="AE16">
        <v>1407398</v>
      </c>
      <c r="AF16">
        <v>89.36</v>
      </c>
      <c r="AG16">
        <v>18.8</v>
      </c>
      <c r="AH16">
        <v>147.6</v>
      </c>
      <c r="AI16">
        <v>52618771661.017014</v>
      </c>
      <c r="AJ16">
        <v>46929965871.559395</v>
      </c>
      <c r="AK16">
        <v>5688805789.4577427</v>
      </c>
      <c r="AL16">
        <v>3.7387271874066195</v>
      </c>
      <c r="AM16">
        <v>2798.87083303282</v>
      </c>
      <c r="AN16">
        <v>31.321294013348478</v>
      </c>
      <c r="AO16">
        <v>12.600427156477698</v>
      </c>
      <c r="AP16">
        <v>11.908215095623852</v>
      </c>
      <c r="AQ16">
        <v>0.61855339240497276</v>
      </c>
      <c r="AR16">
        <v>11.402550271834329</v>
      </c>
      <c r="AS16">
        <v>179495606580.77283</v>
      </c>
      <c r="AT16">
        <v>4800981659891.5996</v>
      </c>
      <c r="AU16">
        <v>9547.6386479134471</v>
      </c>
      <c r="AV16">
        <v>0.16555613580980108</v>
      </c>
      <c r="AW16">
        <v>-0.45021245219906758</v>
      </c>
      <c r="AX16">
        <v>-0.90003488691160705</v>
      </c>
      <c r="AY16">
        <v>52618.77166101701</v>
      </c>
      <c r="AZ16">
        <v>179495.60658077282</v>
      </c>
      <c r="BA16">
        <v>74861.595744680846</v>
      </c>
      <c r="BB16">
        <v>837.75286195927538</v>
      </c>
      <c r="BC16">
        <v>255371.364887851</v>
      </c>
      <c r="BD16">
        <v>3.3345198637172566</v>
      </c>
      <c r="BE16">
        <v>2496.2747804020955</v>
      </c>
      <c r="BF16">
        <v>27.935035590891847</v>
      </c>
      <c r="BG16">
        <v>14.276095450821776</v>
      </c>
      <c r="BH16">
        <v>2.1159128962736191</v>
      </c>
      <c r="BI16">
        <v>13.060392307727927</v>
      </c>
      <c r="BJ16">
        <v>160089687102.50784</v>
      </c>
      <c r="BK16">
        <v>8515.4088884312678</v>
      </c>
      <c r="BL16">
        <v>1.6561743407378031</v>
      </c>
      <c r="BM16">
        <v>0.57472567753848636</v>
      </c>
      <c r="BN16">
        <v>46929.965871559398</v>
      </c>
      <c r="BO16">
        <v>160089.68710250783</v>
      </c>
      <c r="BP16">
        <v>19405919478.265404</v>
      </c>
      <c r="BQ16">
        <v>19405.919478265405</v>
      </c>
      <c r="BR16" t="s">
        <v>45</v>
      </c>
    </row>
    <row r="17" spans="1:70">
      <c r="A17" s="6">
        <v>2002</v>
      </c>
      <c r="B17" s="16">
        <v>2982.4224998815671</v>
      </c>
      <c r="C17" s="16">
        <v>9385.3108043148059</v>
      </c>
      <c r="D17" s="16">
        <v>31.177320717975821</v>
      </c>
      <c r="E17" s="20">
        <v>10.215621202469279</v>
      </c>
      <c r="F17" s="1"/>
      <c r="G17" s="16">
        <v>3288.2819302256648</v>
      </c>
      <c r="H17" s="16">
        <v>10347.81219917889</v>
      </c>
      <c r="I17" s="16">
        <v>34.374680433051068</v>
      </c>
      <c r="J17" s="74">
        <v>8.3808529079628933</v>
      </c>
      <c r="K17" s="1"/>
      <c r="L17" s="16">
        <v>83697.619047619053</v>
      </c>
      <c r="M17" s="16">
        <v>263385.94494047621</v>
      </c>
      <c r="N17" s="16">
        <v>874.94897603615993</v>
      </c>
      <c r="AD17">
        <v>2002</v>
      </c>
      <c r="AE17">
        <v>1581885</v>
      </c>
      <c r="AF17">
        <v>95.66</v>
      </c>
      <c r="AG17">
        <v>18.899999999999999</v>
      </c>
      <c r="AH17">
        <v>160</v>
      </c>
      <c r="AI17">
        <v>62148528481.265068</v>
      </c>
      <c r="AJ17">
        <v>56367785247.76162</v>
      </c>
      <c r="AK17">
        <v>5780743233.5037279</v>
      </c>
      <c r="AL17">
        <v>3.9287640050487278</v>
      </c>
      <c r="AM17">
        <v>3288.2819302256648</v>
      </c>
      <c r="AN17">
        <v>34.374680433051068</v>
      </c>
      <c r="AO17">
        <v>18.110945047598367</v>
      </c>
      <c r="AP17">
        <v>12.397843396111123</v>
      </c>
      <c r="AQ17">
        <v>5.0829281762579743</v>
      </c>
      <c r="AR17">
        <v>17.486019412425883</v>
      </c>
      <c r="AS17">
        <v>195573650564.48102</v>
      </c>
      <c r="AT17">
        <v>4977994359375</v>
      </c>
      <c r="AU17">
        <v>10347.81219917889</v>
      </c>
      <c r="AV17">
        <v>8.9573468064094879</v>
      </c>
      <c r="AW17">
        <v>3.6870105329124945</v>
      </c>
      <c r="AX17">
        <v>8.3808529079628933</v>
      </c>
      <c r="AY17">
        <v>62148.528481265072</v>
      </c>
      <c r="AZ17">
        <v>195573.65056448101</v>
      </c>
      <c r="BA17">
        <v>83697.619047619053</v>
      </c>
      <c r="BB17">
        <v>874.94897603615993</v>
      </c>
      <c r="BC17">
        <v>263385.94494047621</v>
      </c>
      <c r="BD17">
        <v>3.5633301566018778</v>
      </c>
      <c r="BE17">
        <v>2982.4224998815671</v>
      </c>
      <c r="BF17">
        <v>31.177320717975821</v>
      </c>
      <c r="BG17">
        <v>20.110433069634414</v>
      </c>
      <c r="BH17">
        <v>6.8618662427024208</v>
      </c>
      <c r="BI17">
        <v>19.474928132758034</v>
      </c>
      <c r="BJ17">
        <v>177382374201.54987</v>
      </c>
      <c r="BK17">
        <v>9385.3108043148059</v>
      </c>
      <c r="BL17">
        <v>10.801874506737748</v>
      </c>
      <c r="BM17">
        <v>10.215621202469279</v>
      </c>
      <c r="BN17">
        <v>56367.785247761618</v>
      </c>
      <c r="BO17">
        <v>177382.37420154986</v>
      </c>
      <c r="BP17">
        <v>18191276362.932045</v>
      </c>
      <c r="BQ17">
        <v>18191.276362932043</v>
      </c>
      <c r="BR17" t="s">
        <v>45</v>
      </c>
    </row>
    <row r="18" spans="1:70">
      <c r="A18" s="6">
        <v>2003</v>
      </c>
      <c r="B18" s="16">
        <v>3312.8329241155552</v>
      </c>
      <c r="C18" s="16">
        <v>9916.8333965052461</v>
      </c>
      <c r="D18" s="16">
        <v>34.322761335635676</v>
      </c>
      <c r="E18" s="20">
        <v>5.663345660817944</v>
      </c>
      <c r="F18" s="1"/>
      <c r="G18" s="16">
        <v>3717.1305744788342</v>
      </c>
      <c r="H18" s="16">
        <v>11127.082308264526</v>
      </c>
      <c r="I18" s="16">
        <v>38.511506159125929</v>
      </c>
      <c r="J18" s="74">
        <v>7.5307716654103105</v>
      </c>
      <c r="K18" s="1"/>
      <c r="L18" s="16">
        <v>95417.172774869105</v>
      </c>
      <c r="M18" s="16">
        <v>285627.50589861238</v>
      </c>
      <c r="N18" s="16">
        <v>988.57410666047565</v>
      </c>
      <c r="AD18">
        <v>2003</v>
      </c>
      <c r="AE18">
        <v>1822468</v>
      </c>
      <c r="AF18">
        <v>96.52</v>
      </c>
      <c r="AG18">
        <v>19.100000000000001</v>
      </c>
      <c r="AH18">
        <v>168.2</v>
      </c>
      <c r="AI18">
        <v>70997193972.545731</v>
      </c>
      <c r="AJ18">
        <v>63275108850.607101</v>
      </c>
      <c r="AK18">
        <v>7722085121.9387732</v>
      </c>
      <c r="AL18">
        <v>3.8956620348091562</v>
      </c>
      <c r="AM18">
        <v>3717.1305744788342</v>
      </c>
      <c r="AN18">
        <v>38.511506159125929</v>
      </c>
      <c r="AO18">
        <v>14.237932429805042</v>
      </c>
      <c r="AP18">
        <v>15.208627681531844</v>
      </c>
      <c r="AQ18">
        <v>-0.84255430453530289</v>
      </c>
      <c r="AR18">
        <v>13.04172371326259</v>
      </c>
      <c r="AS18">
        <v>212527272087.85242</v>
      </c>
      <c r="AT18">
        <v>5455485362663.4961</v>
      </c>
      <c r="AU18">
        <v>11127.082308264526</v>
      </c>
      <c r="AV18">
        <v>8.6686634290654396</v>
      </c>
      <c r="AW18">
        <v>9.5920358445011633</v>
      </c>
      <c r="AX18">
        <v>7.5307716654103105</v>
      </c>
      <c r="AY18">
        <v>70997.193972545734</v>
      </c>
      <c r="AZ18">
        <v>212527.27208785241</v>
      </c>
      <c r="BA18">
        <v>95417.172774869105</v>
      </c>
      <c r="BB18">
        <v>988.57410666047565</v>
      </c>
      <c r="BC18">
        <v>285627.50589861238</v>
      </c>
      <c r="BD18">
        <v>3.4719462207625651</v>
      </c>
      <c r="BE18">
        <v>3312.8329241155552</v>
      </c>
      <c r="BF18">
        <v>34.322761335635676</v>
      </c>
      <c r="BG18">
        <v>12.254026963246305</v>
      </c>
      <c r="BH18">
        <v>-2.5645654997756306</v>
      </c>
      <c r="BI18">
        <v>11.078592125934835</v>
      </c>
      <c r="BJ18">
        <v>189411517873.25015</v>
      </c>
      <c r="BK18">
        <v>9916.8333965052461</v>
      </c>
      <c r="BL18">
        <v>6.7814763027313134</v>
      </c>
      <c r="BM18">
        <v>5.663345660817944</v>
      </c>
      <c r="BN18">
        <v>63275.108850607103</v>
      </c>
      <c r="BO18">
        <v>189411.51787325015</v>
      </c>
      <c r="BP18">
        <v>23115754214.602692</v>
      </c>
      <c r="BQ18">
        <v>23115.75421460269</v>
      </c>
      <c r="BR18" t="s">
        <v>45</v>
      </c>
    </row>
    <row r="19" spans="1:70">
      <c r="A19" s="6">
        <v>2004</v>
      </c>
      <c r="B19" s="16">
        <v>3994.0636157707613</v>
      </c>
      <c r="C19" s="16">
        <v>10989.131314429389</v>
      </c>
      <c r="D19" s="16">
        <v>39.470932066120774</v>
      </c>
      <c r="E19" s="20">
        <v>10.812906449573182</v>
      </c>
      <c r="F19" s="1"/>
      <c r="G19" s="16">
        <v>4532.6412952448627</v>
      </c>
      <c r="H19" s="16">
        <v>12470.955694840375</v>
      </c>
      <c r="I19" s="16">
        <v>44.793371827699012</v>
      </c>
      <c r="J19" s="74">
        <v>12.077500186888178</v>
      </c>
      <c r="K19" s="1"/>
      <c r="L19" s="16">
        <v>108897.96875</v>
      </c>
      <c r="M19" s="16">
        <v>299618.18177937157</v>
      </c>
      <c r="N19" s="16">
        <v>1076.1732261092993</v>
      </c>
      <c r="AD19">
        <v>2004</v>
      </c>
      <c r="AE19">
        <v>2090841</v>
      </c>
      <c r="AF19">
        <v>101.19</v>
      </c>
      <c r="AG19">
        <v>19.2</v>
      </c>
      <c r="AH19">
        <v>183</v>
      </c>
      <c r="AI19">
        <v>87026712868.70137</v>
      </c>
      <c r="AJ19">
        <v>76686021422.798615</v>
      </c>
      <c r="AK19">
        <v>10340691445.902882</v>
      </c>
      <c r="AL19">
        <v>4.1622826828391721</v>
      </c>
      <c r="AM19">
        <v>4532.6412952448627</v>
      </c>
      <c r="AN19">
        <v>44.793371827699012</v>
      </c>
      <c r="AO19">
        <v>22.57767948174709</v>
      </c>
      <c r="AP19">
        <v>14.725800398141423</v>
      </c>
      <c r="AQ19">
        <v>6.8440394892489014</v>
      </c>
      <c r="AR19">
        <v>21.939254067779647</v>
      </c>
      <c r="AS19">
        <v>239442349340.93518</v>
      </c>
      <c r="AT19">
        <v>5752669090163.9346</v>
      </c>
      <c r="AU19">
        <v>12470.955694840375</v>
      </c>
      <c r="AV19">
        <v>12.66429338158393</v>
      </c>
      <c r="AW19">
        <v>5.4474296555594899</v>
      </c>
      <c r="AX19">
        <v>12.077500186888178</v>
      </c>
      <c r="AY19">
        <v>87026.712868701376</v>
      </c>
      <c r="AZ19">
        <v>239442.34934093518</v>
      </c>
      <c r="BA19">
        <v>108897.96875</v>
      </c>
      <c r="BB19">
        <v>1076.1732261092993</v>
      </c>
      <c r="BC19">
        <v>299618.18177937157</v>
      </c>
      <c r="BD19">
        <v>3.6677117687475338</v>
      </c>
      <c r="BE19">
        <v>3994.0636157707613</v>
      </c>
      <c r="BF19">
        <v>39.470932066120774</v>
      </c>
      <c r="BG19">
        <v>21.194610038292872</v>
      </c>
      <c r="BH19">
        <v>5.6384959771056442</v>
      </c>
      <c r="BI19">
        <v>20.563388111010092</v>
      </c>
      <c r="BJ19">
        <v>210991321237.04428</v>
      </c>
      <c r="BK19">
        <v>10989.131314429389</v>
      </c>
      <c r="BL19">
        <v>11.393078734649514</v>
      </c>
      <c r="BM19">
        <v>10.812906449573182</v>
      </c>
      <c r="BN19">
        <v>76686.021422798614</v>
      </c>
      <c r="BO19">
        <v>210991.32123704429</v>
      </c>
      <c r="BP19">
        <v>28451028103.891262</v>
      </c>
      <c r="BQ19">
        <v>28451.028103891262</v>
      </c>
      <c r="BR19" t="s">
        <v>45</v>
      </c>
    </row>
    <row r="20" spans="1:70">
      <c r="A20" s="6">
        <v>2005</v>
      </c>
      <c r="B20" s="16">
        <v>4592.7344972214123</v>
      </c>
      <c r="C20" s="16">
        <v>11442.067389168635</v>
      </c>
      <c r="D20" s="16">
        <v>45.698850718621017</v>
      </c>
      <c r="E20" s="20">
        <v>4.1216731494009302</v>
      </c>
      <c r="F20" s="1"/>
      <c r="G20" s="16">
        <v>5128.8115317021702</v>
      </c>
      <c r="H20" s="16">
        <v>12777.618041623171</v>
      </c>
      <c r="I20" s="16">
        <v>51.032950564200696</v>
      </c>
      <c r="J20" s="74">
        <v>2.4590123987824897</v>
      </c>
      <c r="K20" s="1"/>
      <c r="L20" s="16">
        <v>127190.77720207254</v>
      </c>
      <c r="M20" s="16">
        <v>316875.58793292195</v>
      </c>
      <c r="N20" s="16">
        <v>1265.5798726574383</v>
      </c>
      <c r="AD20">
        <v>2005</v>
      </c>
      <c r="AE20">
        <v>2454782</v>
      </c>
      <c r="AF20">
        <v>100.5</v>
      </c>
      <c r="AG20">
        <v>19.3</v>
      </c>
      <c r="AH20">
        <v>202.1</v>
      </c>
      <c r="AI20">
        <v>98986062561.851883</v>
      </c>
      <c r="AJ20">
        <v>88639775796.37326</v>
      </c>
      <c r="AK20">
        <v>10346286765.478554</v>
      </c>
      <c r="AL20">
        <v>4.0323769101228493</v>
      </c>
      <c r="AM20">
        <v>5128.8115317021702</v>
      </c>
      <c r="AN20">
        <v>51.032950564200696</v>
      </c>
      <c r="AO20">
        <v>13.742159503592626</v>
      </c>
      <c r="AP20">
        <v>17.406440757570756</v>
      </c>
      <c r="AQ20">
        <v>-3.121022347951429</v>
      </c>
      <c r="AR20">
        <v>13.152821889584384</v>
      </c>
      <c r="AS20">
        <v>246608028203.32718</v>
      </c>
      <c r="AT20">
        <v>6115698847105.3936</v>
      </c>
      <c r="AU20">
        <v>12777.618041623171</v>
      </c>
      <c r="AV20">
        <v>2.9926530883594831</v>
      </c>
      <c r="AW20">
        <v>6.3106316607394799</v>
      </c>
      <c r="AX20">
        <v>2.4590123987824897</v>
      </c>
      <c r="AY20">
        <v>98986.062561851882</v>
      </c>
      <c r="AZ20">
        <v>246608.02820332718</v>
      </c>
      <c r="BA20">
        <v>127190.77720207254</v>
      </c>
      <c r="BB20">
        <v>1265.5798726574383</v>
      </c>
      <c r="BC20">
        <v>316875.58793292195</v>
      </c>
      <c r="BD20">
        <v>3.6109021410607243</v>
      </c>
      <c r="BE20">
        <v>4592.7344972214123</v>
      </c>
      <c r="BF20">
        <v>45.698850718621017</v>
      </c>
      <c r="BG20">
        <v>15.587918308695588</v>
      </c>
      <c r="BH20">
        <v>-1.5489119993256484</v>
      </c>
      <c r="BI20">
        <v>14.989017177562442</v>
      </c>
      <c r="BJ20">
        <v>220831900610.95468</v>
      </c>
      <c r="BK20">
        <v>11442.067389168635</v>
      </c>
      <c r="BL20">
        <v>4.6639735303874028</v>
      </c>
      <c r="BM20">
        <v>4.1216731494009302</v>
      </c>
      <c r="BN20">
        <v>88639.775796373258</v>
      </c>
      <c r="BO20">
        <v>220831.90061095468</v>
      </c>
      <c r="BP20">
        <v>25776127592.372349</v>
      </c>
      <c r="BQ20">
        <v>25776.127592372348</v>
      </c>
      <c r="BR20" t="s">
        <v>45</v>
      </c>
    </row>
    <row r="21" spans="1:70">
      <c r="A21" s="6">
        <v>2006</v>
      </c>
      <c r="B21" s="16">
        <v>5428.8150644458301</v>
      </c>
      <c r="C21" s="16">
        <v>12153.883436854048</v>
      </c>
      <c r="D21" s="16">
        <v>52.220229554115335</v>
      </c>
      <c r="E21" s="20">
        <v>6.2210440078270963</v>
      </c>
      <c r="F21" s="1"/>
      <c r="G21" s="16">
        <v>6023.1520901136491</v>
      </c>
      <c r="H21" s="16">
        <v>13484.468996763995</v>
      </c>
      <c r="I21" s="16">
        <v>57.93720748474076</v>
      </c>
      <c r="J21" s="74">
        <v>5.5319461955917983</v>
      </c>
      <c r="K21" s="1"/>
      <c r="L21" s="16">
        <v>150701.53846153847</v>
      </c>
      <c r="M21" s="16">
        <v>337386.50340322196</v>
      </c>
      <c r="N21" s="16">
        <v>1449.6107970521207</v>
      </c>
      <c r="AD21">
        <v>2006</v>
      </c>
      <c r="AE21">
        <v>2938680</v>
      </c>
      <c r="AF21">
        <v>103.96</v>
      </c>
      <c r="AG21">
        <v>19.5</v>
      </c>
      <c r="AH21">
        <v>224.9</v>
      </c>
      <c r="AI21">
        <v>117451465757.21616</v>
      </c>
      <c r="AJ21">
        <v>105861893756.6937</v>
      </c>
      <c r="AK21">
        <v>11589572000.522715</v>
      </c>
      <c r="AL21">
        <v>3.9967422705846216</v>
      </c>
      <c r="AM21">
        <v>6023.1520901136491</v>
      </c>
      <c r="AN21">
        <v>57.93720748474076</v>
      </c>
      <c r="AO21">
        <v>18.654548648024143</v>
      </c>
      <c r="AP21">
        <v>19.712463265577146</v>
      </c>
      <c r="AQ21">
        <v>-0.88371301424652826</v>
      </c>
      <c r="AR21">
        <v>17.437578918300819</v>
      </c>
      <c r="AS21">
        <v>262947145436.89786</v>
      </c>
      <c r="AT21">
        <v>6579036816362.8271</v>
      </c>
      <c r="AU21">
        <v>13484.468996763995</v>
      </c>
      <c r="AV21">
        <v>6.625541492955433</v>
      </c>
      <c r="AW21">
        <v>7.5762064294047926</v>
      </c>
      <c r="AX21">
        <v>5.5319461955917983</v>
      </c>
      <c r="AY21">
        <v>117451.46575721615</v>
      </c>
      <c r="AZ21">
        <v>262947.14543689787</v>
      </c>
      <c r="BA21">
        <v>150701.53846153847</v>
      </c>
      <c r="BB21">
        <v>1449.6107970521207</v>
      </c>
      <c r="BC21">
        <v>337386.50340322196</v>
      </c>
      <c r="BD21">
        <v>3.6023620726548549</v>
      </c>
      <c r="BE21">
        <v>5428.8150644458301</v>
      </c>
      <c r="BF21">
        <v>52.220229554115335</v>
      </c>
      <c r="BG21">
        <v>19.429333846560887</v>
      </c>
      <c r="BH21">
        <v>-0.23650788839602027</v>
      </c>
      <c r="BI21">
        <v>18.204417601980769</v>
      </c>
      <c r="BJ21">
        <v>237000727018.65396</v>
      </c>
      <c r="BK21">
        <v>12153.883436854048</v>
      </c>
      <c r="BL21">
        <v>7.321780215162085</v>
      </c>
      <c r="BM21">
        <v>6.2210440078270963</v>
      </c>
      <c r="BN21">
        <v>105861.89375669369</v>
      </c>
      <c r="BO21">
        <v>237000.72701865397</v>
      </c>
      <c r="BP21">
        <v>25946418418.244495</v>
      </c>
      <c r="BQ21">
        <v>25946.418418244495</v>
      </c>
      <c r="BR21" t="s">
        <v>45</v>
      </c>
    </row>
    <row r="22" spans="1:70">
      <c r="A22" s="6">
        <v>2007</v>
      </c>
      <c r="B22" s="16">
        <v>6117.341101708319</v>
      </c>
      <c r="C22" s="16">
        <v>12012.797366264193</v>
      </c>
      <c r="D22" s="16">
        <v>55.300498117052243</v>
      </c>
      <c r="E22" s="20">
        <v>-1.1608311970644916</v>
      </c>
      <c r="F22" s="1"/>
      <c r="G22" s="16">
        <v>6736.7896535176324</v>
      </c>
      <c r="H22" s="16">
        <v>13229.226172176788</v>
      </c>
      <c r="I22" s="16">
        <v>60.900286146425891</v>
      </c>
      <c r="J22" s="74">
        <v>-1.892865226272241</v>
      </c>
      <c r="K22" s="1"/>
      <c r="L22" s="16">
        <v>182586.12244897959</v>
      </c>
      <c r="M22" s="16">
        <v>358549.58133019204</v>
      </c>
      <c r="N22" s="16">
        <v>1650.5706241997793</v>
      </c>
      <c r="AD22">
        <v>2007</v>
      </c>
      <c r="AE22">
        <v>3578688</v>
      </c>
      <c r="AF22">
        <v>110.62</v>
      </c>
      <c r="AG22">
        <v>19.600000000000001</v>
      </c>
      <c r="AH22">
        <v>256.39999999999998</v>
      </c>
      <c r="AI22">
        <v>132041077208.9456</v>
      </c>
      <c r="AJ22">
        <v>119899885593.48305</v>
      </c>
      <c r="AK22">
        <v>12141191615.462408</v>
      </c>
      <c r="AL22">
        <v>3.6896504307988178</v>
      </c>
      <c r="AM22">
        <v>6736.7896535176324</v>
      </c>
      <c r="AN22">
        <v>60.900286146425891</v>
      </c>
      <c r="AO22">
        <v>12.421821522336403</v>
      </c>
      <c r="AP22">
        <v>21.778757809628814</v>
      </c>
      <c r="AQ22">
        <v>-7.6835537293948164</v>
      </c>
      <c r="AR22">
        <v>11.848240800283657</v>
      </c>
      <c r="AS22">
        <v>259292832974.66504</v>
      </c>
      <c r="AT22">
        <v>7027571794071.7637</v>
      </c>
      <c r="AU22">
        <v>13229.226172176788</v>
      </c>
      <c r="AV22">
        <v>-1.3897517146120841</v>
      </c>
      <c r="AW22">
        <v>6.8176389679622709</v>
      </c>
      <c r="AX22">
        <v>-1.892865226272241</v>
      </c>
      <c r="AY22">
        <v>132041.07720894561</v>
      </c>
      <c r="AZ22">
        <v>259292.83297466504</v>
      </c>
      <c r="BA22">
        <v>182586.12244897959</v>
      </c>
      <c r="BB22">
        <v>1650.5706241997793</v>
      </c>
      <c r="BC22">
        <v>358549.58133019204</v>
      </c>
      <c r="BD22">
        <v>3.3503866666633986</v>
      </c>
      <c r="BE22">
        <v>6117.341101708319</v>
      </c>
      <c r="BF22">
        <v>55.300498117052243</v>
      </c>
      <c r="BG22">
        <v>13.260665701912899</v>
      </c>
      <c r="BH22">
        <v>-6.9947273735800923</v>
      </c>
      <c r="BI22">
        <v>12.682805162617438</v>
      </c>
      <c r="BJ22">
        <v>235450828378.77814</v>
      </c>
      <c r="BK22">
        <v>12012.797366264193</v>
      </c>
      <c r="BL22">
        <v>-0.65396366474176848</v>
      </c>
      <c r="BM22">
        <v>-1.1608311970644916</v>
      </c>
      <c r="BN22">
        <v>119899.88559348305</v>
      </c>
      <c r="BO22">
        <v>235450.82837877813</v>
      </c>
      <c r="BP22">
        <v>23842004595.886593</v>
      </c>
      <c r="BQ22">
        <v>23842.004595886592</v>
      </c>
      <c r="BR22" t="s">
        <v>45</v>
      </c>
    </row>
    <row r="23" spans="1:70">
      <c r="A23" s="6">
        <v>2008</v>
      </c>
      <c r="B23" s="16">
        <v>7030.665556699606</v>
      </c>
      <c r="C23" s="16">
        <v>11867.04695876048</v>
      </c>
      <c r="D23" s="16">
        <v>64.900448229480347</v>
      </c>
      <c r="E23" s="20">
        <v>-1.2132928164844134</v>
      </c>
      <c r="F23" s="1"/>
      <c r="G23" s="16">
        <v>7814.6898343707308</v>
      </c>
      <c r="H23" s="16">
        <v>13190.400038906009</v>
      </c>
      <c r="I23" s="16">
        <v>72.137818096286637</v>
      </c>
      <c r="J23" s="74">
        <v>-0.29348756129392173</v>
      </c>
      <c r="K23" s="1"/>
      <c r="L23" s="16">
        <v>222761.71717171717</v>
      </c>
      <c r="M23" s="16">
        <v>375999.07675480924</v>
      </c>
      <c r="N23" s="16">
        <v>2056.3252762089651</v>
      </c>
      <c r="AD23">
        <v>2008</v>
      </c>
      <c r="AE23">
        <v>4410682</v>
      </c>
      <c r="AF23">
        <v>108.33</v>
      </c>
      <c r="AG23">
        <v>19.8</v>
      </c>
      <c r="AH23">
        <v>298.3</v>
      </c>
      <c r="AI23">
        <v>154730858720.54047</v>
      </c>
      <c r="AJ23">
        <v>139207178022.65219</v>
      </c>
      <c r="AK23">
        <v>15523680697.888643</v>
      </c>
      <c r="AL23">
        <v>3.5080937306416664</v>
      </c>
      <c r="AM23">
        <v>7814.6898343707308</v>
      </c>
      <c r="AN23">
        <v>72.137818096286637</v>
      </c>
      <c r="AO23">
        <v>17.183880949176068</v>
      </c>
      <c r="AP23">
        <v>23.248576014449988</v>
      </c>
      <c r="AQ23">
        <v>-4.9207019353821</v>
      </c>
      <c r="AR23">
        <v>16.000205384032885</v>
      </c>
      <c r="AS23">
        <v>261169920770.33899</v>
      </c>
      <c r="AT23">
        <v>7444781719745.2236</v>
      </c>
      <c r="AU23">
        <v>13190.400038906009</v>
      </c>
      <c r="AV23">
        <v>0.72392583093777851</v>
      </c>
      <c r="AW23">
        <v>5.9367579286120558</v>
      </c>
      <c r="AX23">
        <v>-0.29348756129392173</v>
      </c>
      <c r="AY23">
        <v>154730.85872054048</v>
      </c>
      <c r="AZ23">
        <v>261169.920770339</v>
      </c>
      <c r="BA23">
        <v>222761.71717171717</v>
      </c>
      <c r="BB23">
        <v>2056.3252762089651</v>
      </c>
      <c r="BC23">
        <v>375999.07675480924</v>
      </c>
      <c r="BD23">
        <v>3.1561372600122199</v>
      </c>
      <c r="BE23">
        <v>7030.665556699606</v>
      </c>
      <c r="BF23">
        <v>64.900448229480347</v>
      </c>
      <c r="BG23">
        <v>16.102844747183447</v>
      </c>
      <c r="BH23">
        <v>-5.7978205496092423</v>
      </c>
      <c r="BI23">
        <v>14.930088739636139</v>
      </c>
      <c r="BJ23">
        <v>234967529783.45752</v>
      </c>
      <c r="BK23">
        <v>11867.04695876048</v>
      </c>
      <c r="BL23">
        <v>-0.20526519216280606</v>
      </c>
      <c r="BM23">
        <v>-1.2132928164844134</v>
      </c>
      <c r="BN23">
        <v>139207.1780226522</v>
      </c>
      <c r="BO23">
        <v>234967.52978345752</v>
      </c>
      <c r="BP23">
        <v>26202390986.882103</v>
      </c>
      <c r="BQ23">
        <v>26202.390986882103</v>
      </c>
      <c r="BR23" t="s">
        <v>45</v>
      </c>
    </row>
    <row r="24" spans="1:70">
      <c r="A24" s="6">
        <v>2009</v>
      </c>
      <c r="B24" s="16">
        <v>7807.1453767242065</v>
      </c>
      <c r="C24" s="16">
        <v>12475.079965663717</v>
      </c>
      <c r="D24" s="16">
        <v>67.923659098000755</v>
      </c>
      <c r="E24" s="20">
        <v>5.1237094537186056</v>
      </c>
      <c r="F24" s="1"/>
      <c r="G24" s="16">
        <v>8572.0396098178662</v>
      </c>
      <c r="H24" s="16">
        <v>13697.30861168929</v>
      </c>
      <c r="I24" s="16">
        <v>74.578385329892697</v>
      </c>
      <c r="J24" s="74">
        <v>3.8430113665098742</v>
      </c>
      <c r="K24" s="1"/>
      <c r="L24" s="16">
        <v>242979.54773869348</v>
      </c>
      <c r="M24" s="16">
        <v>388258.33794488152</v>
      </c>
      <c r="N24" s="16">
        <v>2113.9685726352313</v>
      </c>
      <c r="AD24">
        <v>2009</v>
      </c>
      <c r="AE24">
        <v>4835293</v>
      </c>
      <c r="AF24">
        <v>114.94</v>
      </c>
      <c r="AG24">
        <v>19.899999999999999</v>
      </c>
      <c r="AH24">
        <v>315.10000000000002</v>
      </c>
      <c r="AI24">
        <v>170583588235.37555</v>
      </c>
      <c r="AJ24">
        <v>155362192996.81171</v>
      </c>
      <c r="AK24">
        <v>15221395238.563858</v>
      </c>
      <c r="AL24">
        <v>3.5278852436734556</v>
      </c>
      <c r="AM24">
        <v>8572.0396098178662</v>
      </c>
      <c r="AN24">
        <v>74.578385329892697</v>
      </c>
      <c r="AO24">
        <v>10.245357419922751</v>
      </c>
      <c r="AP24">
        <v>9.6268785643580745</v>
      </c>
      <c r="AQ24">
        <v>0.56416716745390649</v>
      </c>
      <c r="AR24">
        <v>9.6913606489683577</v>
      </c>
      <c r="AS24">
        <v>272576441372.61691</v>
      </c>
      <c r="AT24">
        <v>7726340925103.1416</v>
      </c>
      <c r="AU24">
        <v>13697.30861168929</v>
      </c>
      <c r="AV24">
        <v>4.3674710198760982</v>
      </c>
      <c r="AW24">
        <v>3.7819672349984428</v>
      </c>
      <c r="AX24">
        <v>3.8430113665098742</v>
      </c>
      <c r="AY24">
        <v>170583.58823537556</v>
      </c>
      <c r="AZ24">
        <v>272576.44137261692</v>
      </c>
      <c r="BA24">
        <v>242979.54773869348</v>
      </c>
      <c r="BB24">
        <v>2113.9685726352313</v>
      </c>
      <c r="BC24">
        <v>388258.33794488152</v>
      </c>
      <c r="BD24">
        <v>3.2130874591635239</v>
      </c>
      <c r="BE24">
        <v>7807.1453767242065</v>
      </c>
      <c r="BF24">
        <v>67.923659098000755</v>
      </c>
      <c r="BG24">
        <v>11.60501577837511</v>
      </c>
      <c r="BH24">
        <v>1.8044271988057785</v>
      </c>
      <c r="BI24">
        <v>11.044186553358145</v>
      </c>
      <c r="BJ24">
        <v>248254091316.70798</v>
      </c>
      <c r="BK24">
        <v>12475.079965663717</v>
      </c>
      <c r="BL24">
        <v>5.6546372792424338</v>
      </c>
      <c r="BM24">
        <v>5.1237094537186056</v>
      </c>
      <c r="BN24">
        <v>155362.1929968117</v>
      </c>
      <c r="BO24">
        <v>248254.09131670799</v>
      </c>
      <c r="BP24">
        <v>24322350055.908924</v>
      </c>
      <c r="BQ24">
        <v>24322.350055908923</v>
      </c>
      <c r="BR24" t="s">
        <v>45</v>
      </c>
    </row>
    <row r="25" spans="1:70">
      <c r="A25" s="6">
        <v>2010</v>
      </c>
      <c r="B25" s="16">
        <v>8636.3935667431015</v>
      </c>
      <c r="C25" s="16">
        <v>12830.994868265423</v>
      </c>
      <c r="D25" s="16">
        <v>76.387701810924298</v>
      </c>
      <c r="E25" s="20">
        <v>2.8530069833726301</v>
      </c>
      <c r="F25" s="1"/>
      <c r="G25" s="16">
        <v>9474.0464522128386</v>
      </c>
      <c r="H25" s="16">
        <v>14075.486540835542</v>
      </c>
      <c r="I25" s="16">
        <v>83.796625262805932</v>
      </c>
      <c r="J25" s="74">
        <v>2.7609652368021731</v>
      </c>
      <c r="K25" s="1"/>
      <c r="L25" s="16">
        <v>319087.96019900497</v>
      </c>
      <c r="M25" s="16">
        <v>474065.47052286519</v>
      </c>
      <c r="N25" s="16">
        <v>2822.2886980276398</v>
      </c>
      <c r="AD25">
        <v>2010</v>
      </c>
      <c r="AE25">
        <v>6413668</v>
      </c>
      <c r="AF25">
        <v>113.06</v>
      </c>
      <c r="AG25">
        <v>20.100000000000001</v>
      </c>
      <c r="AH25">
        <v>338.9</v>
      </c>
      <c r="AI25">
        <v>190428333689.47806</v>
      </c>
      <c r="AJ25">
        <v>173591510691.53635</v>
      </c>
      <c r="AK25">
        <v>16836822997.941429</v>
      </c>
      <c r="AL25">
        <v>2.9691018258113466</v>
      </c>
      <c r="AM25">
        <v>9474.0464522128386</v>
      </c>
      <c r="AN25">
        <v>83.796625262805932</v>
      </c>
      <c r="AO25">
        <v>11.633443556551423</v>
      </c>
      <c r="AP25">
        <v>32.642799515975554</v>
      </c>
      <c r="AQ25">
        <v>-15.839047453830119</v>
      </c>
      <c r="AR25">
        <v>10.52266302365042</v>
      </c>
      <c r="AS25">
        <v>282917279470.79437</v>
      </c>
      <c r="AT25">
        <v>9528715957509.5918</v>
      </c>
      <c r="AU25">
        <v>14075.486540835542</v>
      </c>
      <c r="AV25">
        <v>3.7937387567700127</v>
      </c>
      <c r="AW25">
        <v>23.32766635433434</v>
      </c>
      <c r="AX25">
        <v>2.7609652368021731</v>
      </c>
      <c r="AY25">
        <v>190428.33368947805</v>
      </c>
      <c r="AZ25">
        <v>282917.27947079437</v>
      </c>
      <c r="BA25">
        <v>319087.96019900497</v>
      </c>
      <c r="BB25">
        <v>2822.2886980276398</v>
      </c>
      <c r="BC25">
        <v>474065.47052286519</v>
      </c>
      <c r="BD25">
        <v>2.7065870994809265</v>
      </c>
      <c r="BE25">
        <v>8636.3935667431015</v>
      </c>
      <c r="BF25">
        <v>76.387701810924298</v>
      </c>
      <c r="BG25">
        <v>11.733432274027399</v>
      </c>
      <c r="BH25">
        <v>-15.763665512374716</v>
      </c>
      <c r="BI25">
        <v>10.621656828514682</v>
      </c>
      <c r="BJ25">
        <v>257902996852.13501</v>
      </c>
      <c r="BK25">
        <v>12830.994868265423</v>
      </c>
      <c r="BL25">
        <v>3.8867055460195927</v>
      </c>
      <c r="BM25">
        <v>2.8530069833726301</v>
      </c>
      <c r="BN25">
        <v>173591.51069153636</v>
      </c>
      <c r="BO25">
        <v>257902.99685213502</v>
      </c>
      <c r="BP25">
        <v>25014282618.658924</v>
      </c>
      <c r="BQ25">
        <v>25014.282618658923</v>
      </c>
      <c r="BR25" t="s">
        <v>45</v>
      </c>
    </row>
    <row r="26" spans="1:70">
      <c r="A26" s="6">
        <v>2011</v>
      </c>
      <c r="B26" s="16">
        <v>9853.8529617733093</v>
      </c>
      <c r="C26" s="16">
        <v>14102.941916580048</v>
      </c>
      <c r="D26" s="16">
        <v>89.118684650206291</v>
      </c>
      <c r="E26" s="20">
        <v>9.9130820437041862</v>
      </c>
      <c r="F26" s="1"/>
      <c r="G26" s="16">
        <v>10753.337055779341</v>
      </c>
      <c r="H26" s="16">
        <v>15390.293370053718</v>
      </c>
      <c r="I26" s="16">
        <v>97.253658820469752</v>
      </c>
      <c r="J26" s="74">
        <v>9.3411110543403435</v>
      </c>
      <c r="K26" s="1"/>
      <c r="L26" s="16">
        <v>357381.48514851485</v>
      </c>
      <c r="M26" s="16">
        <v>511488.28246809897</v>
      </c>
      <c r="N26" s="16">
        <v>3232.1740539795142</v>
      </c>
      <c r="AD26">
        <v>2011</v>
      </c>
      <c r="AE26">
        <v>7219106</v>
      </c>
      <c r="AF26">
        <v>110.57</v>
      </c>
      <c r="AG26">
        <v>20.2</v>
      </c>
      <c r="AH26">
        <v>351.8</v>
      </c>
      <c r="AI26">
        <v>217217408526.74268</v>
      </c>
      <c r="AJ26">
        <v>199047829827.82083</v>
      </c>
      <c r="AK26">
        <v>18169578698.921871</v>
      </c>
      <c r="AL26">
        <v>3.0089239377665695</v>
      </c>
      <c r="AM26">
        <v>10753.337055779341</v>
      </c>
      <c r="AN26">
        <v>97.253658820469752</v>
      </c>
      <c r="AO26">
        <v>14.067798797708445</v>
      </c>
      <c r="AP26">
        <v>12.558149252502623</v>
      </c>
      <c r="AQ26">
        <v>1.341217455360965</v>
      </c>
      <c r="AR26">
        <v>13.503106724452463</v>
      </c>
      <c r="AS26">
        <v>310883926075.08508</v>
      </c>
      <c r="AT26">
        <v>10332063305855.6</v>
      </c>
      <c r="AU26">
        <v>15390.293370053718</v>
      </c>
      <c r="AV26">
        <v>9.8850966814763659</v>
      </c>
      <c r="AW26">
        <v>8.4308038137382919</v>
      </c>
      <c r="AX26">
        <v>9.3411110543403435</v>
      </c>
      <c r="AY26">
        <v>217217.40852674269</v>
      </c>
      <c r="AZ26">
        <v>310883.92607508507</v>
      </c>
      <c r="BA26">
        <v>357381.48514851485</v>
      </c>
      <c r="BB26">
        <v>3232.1740539795142</v>
      </c>
      <c r="BC26">
        <v>511488.28246809897</v>
      </c>
      <c r="BD26">
        <v>2.7572365584855083</v>
      </c>
      <c r="BE26">
        <v>9853.8529617733093</v>
      </c>
      <c r="BF26">
        <v>89.118684650206291</v>
      </c>
      <c r="BG26">
        <v>14.664495420815321</v>
      </c>
      <c r="BH26">
        <v>1.8713404425187528</v>
      </c>
      <c r="BI26">
        <v>14.096849403880604</v>
      </c>
      <c r="BJ26">
        <v>284879426714.91699</v>
      </c>
      <c r="BK26">
        <v>14102.941916580048</v>
      </c>
      <c r="BL26">
        <v>10.459913297652967</v>
      </c>
      <c r="BM26">
        <v>9.9130820437041862</v>
      </c>
      <c r="BN26">
        <v>199047.82982782082</v>
      </c>
      <c r="BO26">
        <v>284879.426714917</v>
      </c>
      <c r="BP26">
        <v>26004499360.168167</v>
      </c>
      <c r="BQ26">
        <v>26004.499360168167</v>
      </c>
      <c r="BR26" t="s">
        <v>45</v>
      </c>
    </row>
    <row r="27" spans="1:70">
      <c r="A27" s="6">
        <v>2012</v>
      </c>
      <c r="B27" s="16">
        <v>11189.515598360285</v>
      </c>
      <c r="C27" s="16">
        <v>14449.656588290341</v>
      </c>
      <c r="D27" s="16">
        <v>87.692128513795339</v>
      </c>
      <c r="E27" s="20">
        <v>2.4584563544339639</v>
      </c>
      <c r="F27" s="17"/>
      <c r="G27" s="16">
        <v>12226.60363308944</v>
      </c>
      <c r="H27" s="16">
        <v>15788.907230727196</v>
      </c>
      <c r="I27" s="16">
        <v>95.819777688788719</v>
      </c>
      <c r="J27" s="74">
        <v>2.5900341929095223</v>
      </c>
      <c r="K27" s="17"/>
      <c r="L27" s="16">
        <v>428061.9117647059</v>
      </c>
      <c r="M27" s="16">
        <v>552780.64266101422</v>
      </c>
      <c r="N27" s="16">
        <v>3354.7171768393882</v>
      </c>
      <c r="AD27">
        <v>2012</v>
      </c>
      <c r="AE27">
        <v>8732463</v>
      </c>
      <c r="AF27">
        <v>127.6</v>
      </c>
      <c r="AG27">
        <v>20.399999999999999</v>
      </c>
      <c r="AH27">
        <v>389.9</v>
      </c>
      <c r="AI27">
        <v>249422714115.0246</v>
      </c>
      <c r="AJ27">
        <v>228266118206.5498</v>
      </c>
      <c r="AK27">
        <v>21156595908.475414</v>
      </c>
      <c r="AL27">
        <v>2.8562699219570082</v>
      </c>
      <c r="AM27">
        <v>12226.60363308944</v>
      </c>
      <c r="AN27">
        <v>95.819777688788719</v>
      </c>
      <c r="AO27">
        <v>14.826300436374543</v>
      </c>
      <c r="AP27">
        <v>20.963218991382035</v>
      </c>
      <c r="AQ27">
        <v>-5.0733756973222661</v>
      </c>
      <c r="AR27">
        <v>13.700552392880667</v>
      </c>
      <c r="AS27">
        <v>322093707506.83484</v>
      </c>
      <c r="AT27">
        <v>11276725110284.689</v>
      </c>
      <c r="AU27">
        <v>15788.907230727196</v>
      </c>
      <c r="AV27">
        <v>3.6057771057106232</v>
      </c>
      <c r="AW27">
        <v>9.1430121599594898</v>
      </c>
      <c r="AX27">
        <v>2.5900341929095223</v>
      </c>
      <c r="AY27">
        <v>249422.7141150246</v>
      </c>
      <c r="AZ27">
        <v>322093.70750683482</v>
      </c>
      <c r="BA27">
        <v>428061.9117647059</v>
      </c>
      <c r="BB27">
        <v>3354.7171768393882</v>
      </c>
      <c r="BC27">
        <v>552780.64266101422</v>
      </c>
      <c r="BD27">
        <v>2.6139946794684366</v>
      </c>
      <c r="BE27">
        <v>11189.515598360285</v>
      </c>
      <c r="BF27">
        <v>87.692128513795339</v>
      </c>
      <c r="BG27">
        <v>14.679028856533227</v>
      </c>
      <c r="BH27">
        <v>-5.1951247554816797</v>
      </c>
      <c r="BI27">
        <v>13.554724652057413</v>
      </c>
      <c r="BJ27">
        <v>294772994401.12292</v>
      </c>
      <c r="BK27">
        <v>14449.656588290341</v>
      </c>
      <c r="BL27">
        <v>3.4728965163590315</v>
      </c>
      <c r="BM27">
        <v>2.4584563544339639</v>
      </c>
      <c r="BN27">
        <v>228266.11820654981</v>
      </c>
      <c r="BO27">
        <v>294772.99440112291</v>
      </c>
      <c r="BP27">
        <v>27320713105.712673</v>
      </c>
      <c r="BQ27">
        <v>27320.713105712672</v>
      </c>
      <c r="BR27" t="s">
        <v>45</v>
      </c>
    </row>
    <row r="28" spans="1:70">
      <c r="A28" s="4">
        <v>2013</v>
      </c>
      <c r="B28" s="16">
        <v>12677.066871608107</v>
      </c>
      <c r="C28" s="16">
        <v>15406.476393566694</v>
      </c>
      <c r="D28" s="16">
        <v>98.188109918736785</v>
      </c>
      <c r="E28" s="20">
        <v>6.6217477171861425</v>
      </c>
      <c r="F28" s="17"/>
      <c r="G28" s="16">
        <v>14211.249706224658</v>
      </c>
      <c r="H28" s="16">
        <v>17270.973273193616</v>
      </c>
      <c r="I28" s="16">
        <v>110.07086752555695</v>
      </c>
      <c r="J28" s="74">
        <v>9.386755022425703</v>
      </c>
      <c r="K28" s="17"/>
      <c r="L28" s="16">
        <v>465637.13592233008</v>
      </c>
      <c r="M28" s="16">
        <v>565890.17122107942</v>
      </c>
      <c r="N28" s="16">
        <v>3606.5148781839521</v>
      </c>
      <c r="AD28">
        <v>2013</v>
      </c>
      <c r="AE28">
        <v>9592125</v>
      </c>
      <c r="AF28">
        <v>129.11000000000001</v>
      </c>
      <c r="AG28">
        <v>20.6</v>
      </c>
      <c r="AH28">
        <v>414.3</v>
      </c>
      <c r="AI28">
        <v>292751743948.22797</v>
      </c>
      <c r="AJ28">
        <v>261147577555.12701</v>
      </c>
      <c r="AK28">
        <v>31604166393.101341</v>
      </c>
      <c r="AL28">
        <v>3.0520009273047211</v>
      </c>
      <c r="AM28">
        <v>14211.249706224658</v>
      </c>
      <c r="AN28">
        <v>110.07086752555695</v>
      </c>
      <c r="AO28">
        <v>17.3717257415544</v>
      </c>
      <c r="AP28">
        <v>9.8444390774973805</v>
      </c>
      <c r="AQ28">
        <v>6.8526788677452908</v>
      </c>
      <c r="AR28">
        <v>16.232194423675235</v>
      </c>
      <c r="AS28">
        <v>355782049427.78851</v>
      </c>
      <c r="AT28">
        <v>11657337527154.236</v>
      </c>
      <c r="AU28">
        <v>17270.973273193616</v>
      </c>
      <c r="AV28">
        <v>10.459174189312224</v>
      </c>
      <c r="AW28">
        <v>3.3752034668506523</v>
      </c>
      <c r="AX28">
        <v>9.386755022425703</v>
      </c>
      <c r="AY28">
        <v>292751.74394822796</v>
      </c>
      <c r="AZ28">
        <v>355782.04942778853</v>
      </c>
      <c r="BA28">
        <v>465637.13592233008</v>
      </c>
      <c r="BB28">
        <v>3606.5148781839521</v>
      </c>
      <c r="BC28">
        <v>565890.17122107942</v>
      </c>
      <c r="BD28">
        <v>2.7225205838656921</v>
      </c>
      <c r="BE28">
        <v>12677.066871608107</v>
      </c>
      <c r="BF28">
        <v>98.188109918736785</v>
      </c>
      <c r="BG28">
        <v>14.404879535746062</v>
      </c>
      <c r="BH28">
        <v>4.1517262926994389</v>
      </c>
      <c r="BI28">
        <v>13.29415254996211</v>
      </c>
      <c r="BJ28">
        <v>317373413707.47388</v>
      </c>
      <c r="BK28">
        <v>15406.476393566694</v>
      </c>
      <c r="BL28">
        <v>7.6670589693154252</v>
      </c>
      <c r="BM28">
        <v>6.6217477171861425</v>
      </c>
      <c r="BN28">
        <v>261147.57755512701</v>
      </c>
      <c r="BO28">
        <v>317373.4137074739</v>
      </c>
      <c r="BP28">
        <v>38408635720.315048</v>
      </c>
      <c r="BQ28">
        <v>38408.635720315047</v>
      </c>
      <c r="BR28" t="s">
        <v>45</v>
      </c>
    </row>
    <row r="29" spans="1:70">
      <c r="A29" s="6">
        <v>2014</v>
      </c>
      <c r="B29" s="16">
        <v>13943.735866063647</v>
      </c>
      <c r="C29" s="16">
        <v>16468.850594799544</v>
      </c>
      <c r="D29" s="16">
        <v>106.79944750355122</v>
      </c>
      <c r="E29" s="20">
        <v>6.8956338496482337</v>
      </c>
      <c r="F29" s="17"/>
      <c r="G29" s="16">
        <v>15805.679833606697</v>
      </c>
      <c r="H29" s="16">
        <v>18667.97981754861</v>
      </c>
      <c r="I29" s="16">
        <v>121.06066049024737</v>
      </c>
      <c r="J29" s="74">
        <v>8.0887540166789336</v>
      </c>
      <c r="K29" s="17"/>
      <c r="L29" s="16">
        <v>500538.69565217395</v>
      </c>
      <c r="M29" s="16">
        <v>591182.8131852441</v>
      </c>
      <c r="N29" s="16">
        <v>3833.7829017476556</v>
      </c>
      <c r="AD29">
        <v>2014</v>
      </c>
      <c r="AE29">
        <v>10361151</v>
      </c>
      <c r="AF29">
        <v>130.56</v>
      </c>
      <c r="AG29">
        <v>20.7</v>
      </c>
      <c r="AH29">
        <v>426.3</v>
      </c>
      <c r="AI29">
        <v>327177572555.65863</v>
      </c>
      <c r="AJ29">
        <v>288635332427.51752</v>
      </c>
      <c r="AK29">
        <v>38542240128.141182</v>
      </c>
      <c r="AL29">
        <v>3.1577338517280431</v>
      </c>
      <c r="AM29">
        <v>15805.679833606697</v>
      </c>
      <c r="AN29">
        <v>121.06066049024737</v>
      </c>
      <c r="AO29">
        <v>11.759393178378039</v>
      </c>
      <c r="AP29">
        <v>8.0172641620078977</v>
      </c>
      <c r="AQ29">
        <v>3.4643804815844788</v>
      </c>
      <c r="AR29">
        <v>11.219492728240946</v>
      </c>
      <c r="AS29">
        <v>386427182223.25616</v>
      </c>
      <c r="AT29">
        <v>12237484232934.553</v>
      </c>
      <c r="AU29">
        <v>18667.97981754861</v>
      </c>
      <c r="AV29">
        <v>8.6134567060802656</v>
      </c>
      <c r="AW29">
        <v>4.9766655930562269</v>
      </c>
      <c r="AX29">
        <v>8.0887540166789336</v>
      </c>
      <c r="AY29">
        <v>327177.57255565864</v>
      </c>
      <c r="AZ29">
        <v>386427.18222325615</v>
      </c>
      <c r="BA29">
        <v>500538.69565217395</v>
      </c>
      <c r="BB29">
        <v>3833.7829017476556</v>
      </c>
      <c r="BC29">
        <v>591182.8131852441</v>
      </c>
      <c r="BD29">
        <v>2.7857458348741133</v>
      </c>
      <c r="BE29">
        <v>13943.735866063647</v>
      </c>
      <c r="BF29">
        <v>106.79944750355122</v>
      </c>
      <c r="BG29">
        <v>10.525755256752465</v>
      </c>
      <c r="BH29">
        <v>2.322305711226178</v>
      </c>
      <c r="BI29">
        <v>9.9918144101014814</v>
      </c>
      <c r="BJ29">
        <v>340905207312.35059</v>
      </c>
      <c r="BK29">
        <v>16468.850594799544</v>
      </c>
      <c r="BL29">
        <v>7.4145446935785841</v>
      </c>
      <c r="BM29">
        <v>6.8956338496482337</v>
      </c>
      <c r="BN29">
        <v>288635.33242751751</v>
      </c>
      <c r="BO29">
        <v>340905.20731235057</v>
      </c>
      <c r="BP29">
        <v>45521974910.905663</v>
      </c>
      <c r="BQ29">
        <v>45521.974910905665</v>
      </c>
      <c r="BR29" t="s">
        <v>45</v>
      </c>
    </row>
    <row r="30" spans="1:70">
      <c r="A30" s="6">
        <v>2015</v>
      </c>
      <c r="B30" s="16">
        <v>15242.44702047007</v>
      </c>
      <c r="C30" s="16">
        <v>17885.276333737311</v>
      </c>
      <c r="D30" s="16">
        <v>112.12628380513513</v>
      </c>
      <c r="E30" s="20">
        <v>8.6006350642651377</v>
      </c>
      <c r="F30" s="17"/>
      <c r="G30" s="16">
        <v>17695.896606477058</v>
      </c>
      <c r="H30" s="16">
        <v>20764.120115034253</v>
      </c>
      <c r="I30" s="16">
        <v>130.17431665791568</v>
      </c>
      <c r="J30" s="74">
        <v>11.228533124485121</v>
      </c>
      <c r="K30" s="17"/>
      <c r="L30" s="16">
        <v>523953.15789473685</v>
      </c>
      <c r="M30" s="16">
        <v>614799.3824283384</v>
      </c>
      <c r="N30" s="16">
        <v>3854.2971744500283</v>
      </c>
      <c r="AD30">
        <v>2015</v>
      </c>
      <c r="AE30">
        <v>10950621</v>
      </c>
      <c r="AF30">
        <v>135.94</v>
      </c>
      <c r="AG30">
        <v>20.9</v>
      </c>
      <c r="AH30">
        <v>429.1</v>
      </c>
      <c r="AI30">
        <v>369844239075.37048</v>
      </c>
      <c r="AJ30">
        <v>318567142727.82446</v>
      </c>
      <c r="AK30">
        <v>51277096347.546341</v>
      </c>
      <c r="AL30">
        <v>3.377381420426937</v>
      </c>
      <c r="AM30">
        <v>17695.896606477058</v>
      </c>
      <c r="AN30">
        <v>130.17431665791568</v>
      </c>
      <c r="AO30">
        <v>13.040828619893713</v>
      </c>
      <c r="AP30">
        <v>5.6892327889054028</v>
      </c>
      <c r="AQ30">
        <v>6.9558607220394348</v>
      </c>
      <c r="AR30">
        <v>11.959098202478472</v>
      </c>
      <c r="AS30">
        <v>433970110404.21588</v>
      </c>
      <c r="AT30">
        <v>12849307092752.271</v>
      </c>
      <c r="AU30">
        <v>20764.120115034253</v>
      </c>
      <c r="AV30">
        <v>12.303204942113014</v>
      </c>
      <c r="AW30">
        <v>4.9995803726645818</v>
      </c>
      <c r="AX30">
        <v>11.228533124485121</v>
      </c>
      <c r="AY30">
        <v>369844.23907537048</v>
      </c>
      <c r="AZ30">
        <v>433970.11040421587</v>
      </c>
      <c r="BA30">
        <v>523953.15789473685</v>
      </c>
      <c r="BB30">
        <v>3854.2971744500283</v>
      </c>
      <c r="BC30">
        <v>614799.3824283384</v>
      </c>
      <c r="BD30">
        <v>2.9091239914870988</v>
      </c>
      <c r="BE30">
        <v>15242.44702047007</v>
      </c>
      <c r="BF30">
        <v>112.12628380513513</v>
      </c>
      <c r="BG30">
        <v>10.370113058775804</v>
      </c>
      <c r="BH30">
        <v>4.4289093092572411</v>
      </c>
      <c r="BI30">
        <v>9.3139397280698226</v>
      </c>
      <c r="BJ30">
        <v>373802275375.1098</v>
      </c>
      <c r="BK30">
        <v>17885.276333737311</v>
      </c>
      <c r="BL30">
        <v>9.6499165624705885</v>
      </c>
      <c r="BM30">
        <v>8.6006350642651377</v>
      </c>
      <c r="BN30">
        <v>318567.14272782445</v>
      </c>
      <c r="BO30">
        <v>373802.27537510981</v>
      </c>
      <c r="BP30">
        <v>60167835029.106453</v>
      </c>
      <c r="BQ30">
        <v>60167.835029106456</v>
      </c>
      <c r="BR30" t="s">
        <v>45</v>
      </c>
    </row>
    <row r="31" spans="1:70">
      <c r="A31" s="4">
        <v>2016</v>
      </c>
      <c r="B31" s="324">
        <v>16522.931752868873</v>
      </c>
      <c r="C31" s="324">
        <v>18491.433957700552</v>
      </c>
      <c r="D31" s="324">
        <v>113.48167412684666</v>
      </c>
      <c r="E31" s="327">
        <v>3.3891431848879829</v>
      </c>
      <c r="F31" s="325"/>
      <c r="G31" s="324">
        <v>18880.748847854804</v>
      </c>
      <c r="H31" s="324">
        <v>21130.155689919749</v>
      </c>
      <c r="I31" s="324">
        <v>129.67547285614563</v>
      </c>
      <c r="J31" s="328">
        <v>1.7628272850361157</v>
      </c>
      <c r="K31" s="325"/>
      <c r="L31" s="324">
        <v>568534.73933649284</v>
      </c>
      <c r="M31" s="324">
        <v>636268.59581223421</v>
      </c>
      <c r="N31" s="324">
        <v>3904.7715613770115</v>
      </c>
      <c r="AD31">
        <v>2016</v>
      </c>
      <c r="AE31">
        <v>11996083</v>
      </c>
      <c r="AF31">
        <v>145.6</v>
      </c>
      <c r="AG31">
        <v>21.1</v>
      </c>
      <c r="AH31">
        <v>449.9</v>
      </c>
      <c r="AI31">
        <v>398383800689.73639</v>
      </c>
      <c r="AJ31">
        <v>348633859985.5332</v>
      </c>
      <c r="AK31">
        <v>49749940704.203308</v>
      </c>
      <c r="AL31">
        <v>3.3209490188567088</v>
      </c>
      <c r="AM31">
        <v>18880.748847854804</v>
      </c>
      <c r="AN31">
        <v>129.67547285614563</v>
      </c>
      <c r="AO31">
        <v>7.7166435485695999</v>
      </c>
      <c r="AP31">
        <v>9.5470567376955149</v>
      </c>
      <c r="AQ31">
        <v>-1.6708921660111034</v>
      </c>
      <c r="AR31">
        <v>6.6956327092466532</v>
      </c>
      <c r="AS31">
        <v>445846285057.30664</v>
      </c>
      <c r="AT31">
        <v>13425267371638.143</v>
      </c>
      <c r="AU31">
        <v>21130.155689919749</v>
      </c>
      <c r="AV31">
        <v>2.7366342447015182</v>
      </c>
      <c r="AW31">
        <v>4.4824228631810428</v>
      </c>
      <c r="AX31">
        <v>1.7628272850361157</v>
      </c>
      <c r="AY31">
        <v>398383.80068973638</v>
      </c>
      <c r="AZ31">
        <v>445846.28505730664</v>
      </c>
      <c r="BA31">
        <v>568534.73933649284</v>
      </c>
      <c r="BB31">
        <v>3904.7715613770115</v>
      </c>
      <c r="BC31">
        <v>636268.59581223421</v>
      </c>
      <c r="BD31">
        <v>2.9062308087192559</v>
      </c>
      <c r="BE31">
        <v>16522.931752868873</v>
      </c>
      <c r="BF31">
        <v>113.48167412684666</v>
      </c>
      <c r="BG31">
        <v>9.4381099696138371</v>
      </c>
      <c r="BH31">
        <v>-9.9452026668823579E-2</v>
      </c>
      <c r="BI31">
        <v>8.4007819130298262</v>
      </c>
      <c r="BJ31">
        <v>390169256507.48163</v>
      </c>
      <c r="BK31">
        <v>18491.433957700552</v>
      </c>
      <c r="BL31">
        <v>4.3785129761309225</v>
      </c>
      <c r="BM31">
        <v>3.3891431848879829</v>
      </c>
      <c r="BN31">
        <v>348633.85998553323</v>
      </c>
      <c r="BO31">
        <v>390169.25650748162</v>
      </c>
      <c r="BP31">
        <v>55677028549.825218</v>
      </c>
      <c r="BQ31">
        <v>55677.02854982522</v>
      </c>
      <c r="BR31" t="s">
        <v>45</v>
      </c>
    </row>
    <row r="32" spans="1:70">
      <c r="A32" s="6">
        <v>2017</v>
      </c>
      <c r="B32" s="324">
        <v>17592.276238765069</v>
      </c>
      <c r="C32" s="324">
        <v>18354.146469577729</v>
      </c>
      <c r="D32" s="324">
        <v>115.38945453735451</v>
      </c>
      <c r="E32" s="327">
        <v>-0.7424383010904988</v>
      </c>
      <c r="F32" s="325"/>
      <c r="G32" s="324">
        <v>19938.407692638451</v>
      </c>
      <c r="H32" s="324">
        <v>20801.882041532241</v>
      </c>
      <c r="I32" s="324">
        <v>130.77795941649254</v>
      </c>
      <c r="J32" s="328">
        <v>-1.5535789381055691</v>
      </c>
      <c r="K32" s="325"/>
      <c r="L32" s="324">
        <v>627700.45363822114</v>
      </c>
      <c r="M32" s="324">
        <v>654884.33155168733</v>
      </c>
      <c r="N32" s="324">
        <v>4117.1484562391515</v>
      </c>
      <c r="AD32">
        <v>2017</v>
      </c>
      <c r="AE32">
        <v>13328103</v>
      </c>
      <c r="AF32">
        <v>152.46</v>
      </c>
      <c r="AG32">
        <v>21.233221870000001</v>
      </c>
      <c r="AH32">
        <v>482.6</v>
      </c>
      <c r="AI32">
        <v>423356634272.30701</v>
      </c>
      <c r="AJ32">
        <v>373540704576.02783</v>
      </c>
      <c r="AK32">
        <v>49815929696.278168</v>
      </c>
      <c r="AL32">
        <v>3.1764207875067214</v>
      </c>
      <c r="AM32">
        <v>19938.407692638451</v>
      </c>
      <c r="AN32">
        <v>130.77795941649254</v>
      </c>
      <c r="AO32">
        <v>6.2685364061827409</v>
      </c>
      <c r="AP32">
        <v>11.103791129154409</v>
      </c>
      <c r="AQ32">
        <v>-4.3520159607792959</v>
      </c>
      <c r="AR32">
        <v>5.601784406468691</v>
      </c>
      <c r="AS32">
        <v>441690976701.42261</v>
      </c>
      <c r="AT32">
        <v>13905304311023.621</v>
      </c>
      <c r="AU32">
        <v>20801.882041532241</v>
      </c>
      <c r="AV32">
        <v>-0.93200470546702718</v>
      </c>
      <c r="AW32">
        <v>3.5756229361926275</v>
      </c>
      <c r="AX32">
        <v>-1.5535789381055691</v>
      </c>
      <c r="AY32">
        <v>423356.63427230698</v>
      </c>
      <c r="AZ32">
        <v>441690.97670142259</v>
      </c>
      <c r="BA32">
        <v>627700.45363822114</v>
      </c>
      <c r="BB32">
        <v>4117.1484562391515</v>
      </c>
      <c r="BC32">
        <v>654884.33155168733</v>
      </c>
      <c r="BD32">
        <v>2.8026546956909608</v>
      </c>
      <c r="BE32">
        <v>17592.276238765069</v>
      </c>
      <c r="BF32">
        <v>115.38945453735451</v>
      </c>
      <c r="BG32">
        <v>7.1441266753401846</v>
      </c>
      <c r="BH32">
        <v>-3.5639327997468966</v>
      </c>
      <c r="BI32">
        <v>6.4718810311040933</v>
      </c>
      <c r="BJ32">
        <v>389717664223.02112</v>
      </c>
      <c r="BK32">
        <v>18354.146469577729</v>
      </c>
      <c r="BL32">
        <v>-0.11574266217252584</v>
      </c>
      <c r="BM32">
        <v>-0.7424383010904988</v>
      </c>
      <c r="BN32">
        <v>373540.70457602781</v>
      </c>
      <c r="BO32">
        <v>389717.66422302113</v>
      </c>
      <c r="BP32">
        <v>51973312478.400452</v>
      </c>
      <c r="BQ32">
        <v>51973.312478400454</v>
      </c>
      <c r="BR32" t="s">
        <v>45</v>
      </c>
    </row>
    <row r="33" spans="1:70">
      <c r="A33" s="6">
        <v>2018</v>
      </c>
      <c r="B33" s="16">
        <v>19772.013898989284</v>
      </c>
      <c r="C33" s="16">
        <v>19772.013898989284</v>
      </c>
      <c r="D33" s="16">
        <v>121.64398855044472</v>
      </c>
      <c r="E33" s="20">
        <v>7.7250523840032104</v>
      </c>
      <c r="F33" s="17"/>
      <c r="G33" s="16">
        <v>22484.943768109544</v>
      </c>
      <c r="H33" s="16">
        <v>22484.943768109544</v>
      </c>
      <c r="I33" s="16">
        <v>138.33483307560937</v>
      </c>
      <c r="J33" s="74">
        <v>8.090910828246054</v>
      </c>
      <c r="K33" s="17"/>
      <c r="L33" s="16">
        <v>671157.69855642947</v>
      </c>
      <c r="M33" s="16">
        <v>671157.69855642947</v>
      </c>
      <c r="N33" s="16">
        <v>4129.184807163957</v>
      </c>
      <c r="AD33">
        <v>2018</v>
      </c>
      <c r="AE33">
        <v>14366103</v>
      </c>
      <c r="AF33">
        <v>162.54</v>
      </c>
      <c r="AG33">
        <v>21.404958969999999</v>
      </c>
      <c r="AH33">
        <v>503.5</v>
      </c>
      <c r="AI33">
        <v>481289298799.14197</v>
      </c>
      <c r="AJ33">
        <v>423219146262.13531</v>
      </c>
      <c r="AK33">
        <v>58070152537.007278</v>
      </c>
      <c r="AL33">
        <v>3.3501729647848268</v>
      </c>
      <c r="AM33">
        <v>22484.943768109544</v>
      </c>
      <c r="AN33">
        <v>138.33483307560937</v>
      </c>
      <c r="AO33">
        <v>13.684128188144118</v>
      </c>
      <c r="AP33">
        <v>7.7880550592983866</v>
      </c>
      <c r="AQ33">
        <v>5.4700617110143428</v>
      </c>
      <c r="AR33">
        <v>12.772013265689772</v>
      </c>
      <c r="AS33">
        <v>481289298799.14197</v>
      </c>
      <c r="AT33">
        <v>14366103000000</v>
      </c>
      <c r="AU33">
        <v>22484.943768109544</v>
      </c>
      <c r="AV33">
        <v>8.9651643765607893</v>
      </c>
      <c r="AW33">
        <v>3.3138339058935546</v>
      </c>
      <c r="AX33">
        <v>8.090910828246054</v>
      </c>
      <c r="AY33">
        <v>481289.29879914195</v>
      </c>
      <c r="AZ33">
        <v>481289.29879914195</v>
      </c>
      <c r="BA33">
        <v>671157.69855642947</v>
      </c>
      <c r="BB33">
        <v>4129.184807163957</v>
      </c>
      <c r="BC33">
        <v>671157.69855642947</v>
      </c>
      <c r="BD33">
        <v>2.9459565079140484</v>
      </c>
      <c r="BE33">
        <v>19772.013898989284</v>
      </c>
      <c r="BF33">
        <v>121.64398855044472</v>
      </c>
      <c r="BG33">
        <v>13.299338218707108</v>
      </c>
      <c r="BH33">
        <v>5.1130741308735583</v>
      </c>
      <c r="BI33">
        <v>12.39031055811358</v>
      </c>
      <c r="BJ33">
        <v>423219146262.13531</v>
      </c>
      <c r="BK33">
        <v>19772.013898989284</v>
      </c>
      <c r="BL33">
        <v>8.5963468209494671</v>
      </c>
      <c r="BM33">
        <v>7.7250523840032104</v>
      </c>
      <c r="BN33">
        <v>423219.1462621353</v>
      </c>
      <c r="BO33">
        <v>423219.1462621353</v>
      </c>
      <c r="BP33">
        <v>58070152537.007278</v>
      </c>
      <c r="BQ33">
        <v>58070.152537007278</v>
      </c>
      <c r="BR33" t="s">
        <v>45</v>
      </c>
    </row>
    <row r="34" spans="1:70">
      <c r="A34" s="333" t="s">
        <v>352</v>
      </c>
      <c r="B34" s="89">
        <v>22657.351858993305</v>
      </c>
      <c r="C34" s="89">
        <v>22172.938116624158</v>
      </c>
      <c r="D34" s="89">
        <v>126.7331460957227</v>
      </c>
      <c r="E34" s="132">
        <v>12.143043343475059</v>
      </c>
      <c r="F34" s="80"/>
      <c r="G34" s="89">
        <v>25057.952050000324</v>
      </c>
      <c r="H34" s="89">
        <v>24522.213522206344</v>
      </c>
      <c r="I34" s="89">
        <v>140.16082363799265</v>
      </c>
      <c r="J34" s="133">
        <v>9.0605952814791877</v>
      </c>
      <c r="K34" s="80"/>
      <c r="L34" s="89">
        <v>695876.0692883794</v>
      </c>
      <c r="M34" s="89">
        <v>680998.25245228189</v>
      </c>
      <c r="N34" s="89">
        <v>3892.3597118714588</v>
      </c>
      <c r="AD34">
        <v>2019</v>
      </c>
      <c r="AE34">
        <v>15016142</v>
      </c>
      <c r="AF34">
        <v>178.78</v>
      </c>
      <c r="AG34">
        <v>21.578759009999999</v>
      </c>
      <c r="AH34">
        <v>514.5</v>
      </c>
      <c r="AI34">
        <v>540719508571.09241</v>
      </c>
      <c r="AJ34">
        <v>488917535569.99194</v>
      </c>
      <c r="AK34">
        <v>51801973001.100456</v>
      </c>
      <c r="AL34">
        <v>3.6009216519868583</v>
      </c>
      <c r="AM34">
        <v>25057.952050000324</v>
      </c>
      <c r="AN34">
        <v>140.16082363799265</v>
      </c>
      <c r="AO34">
        <v>12.348126152031451</v>
      </c>
      <c r="AP34">
        <v>4.5248109386379864</v>
      </c>
      <c r="AQ34">
        <v>7.4846489968646877</v>
      </c>
      <c r="AR34">
        <v>11.443249796069587</v>
      </c>
      <c r="AS34">
        <v>529158935987.45392</v>
      </c>
      <c r="AT34">
        <v>14695097175898.93</v>
      </c>
      <c r="AU34">
        <v>24522.213522206344</v>
      </c>
      <c r="AV34">
        <v>9.9461253985380722</v>
      </c>
      <c r="AW34">
        <v>2.2900725123502852</v>
      </c>
      <c r="AX34">
        <v>9.0605952814791877</v>
      </c>
      <c r="AY34">
        <v>540719.50857109239</v>
      </c>
      <c r="AZ34">
        <v>529158.93598745391</v>
      </c>
      <c r="BA34">
        <v>695876.0692883794</v>
      </c>
      <c r="BB34">
        <v>3892.3597118714588</v>
      </c>
      <c r="BC34">
        <v>680998.25245228189</v>
      </c>
      <c r="BD34">
        <v>3.2559464046756617</v>
      </c>
      <c r="BE34">
        <v>22657.351858993305</v>
      </c>
      <c r="BF34">
        <v>126.7331460957227</v>
      </c>
      <c r="BG34">
        <v>15.52349176261149</v>
      </c>
      <c r="BH34">
        <v>10.522555099793838</v>
      </c>
      <c r="BI34">
        <v>14.593040318208372</v>
      </c>
      <c r="BJ34">
        <v>478464488162.27588</v>
      </c>
      <c r="BK34">
        <v>22172.938116624158</v>
      </c>
      <c r="BL34">
        <v>13.053601754081409</v>
      </c>
      <c r="BM34">
        <v>12.143043343475059</v>
      </c>
      <c r="BN34">
        <v>488917.53556999192</v>
      </c>
      <c r="BO34">
        <v>478464.48816227587</v>
      </c>
      <c r="BP34">
        <v>50694447825.178001</v>
      </c>
      <c r="BQ34">
        <v>50694.447825178002</v>
      </c>
      <c r="BR34" t="s">
        <v>367</v>
      </c>
    </row>
    <row r="36" spans="1:70">
      <c r="A36" s="19" t="s">
        <v>51</v>
      </c>
      <c r="B36" s="16"/>
      <c r="C36" s="16"/>
      <c r="D36" s="16"/>
      <c r="E36" s="30"/>
      <c r="F36" s="34"/>
      <c r="G36" s="16"/>
      <c r="H36" s="16"/>
      <c r="I36" s="16"/>
      <c r="J36" s="30"/>
      <c r="K36" s="34"/>
      <c r="L36" s="16"/>
      <c r="M36" s="16"/>
      <c r="N36" s="16"/>
    </row>
    <row r="37" spans="1:70">
      <c r="A37" s="17" t="s">
        <v>398</v>
      </c>
      <c r="B37" s="17"/>
      <c r="C37" s="17"/>
      <c r="D37" s="17"/>
      <c r="E37" s="30">
        <v>4.584078459480577</v>
      </c>
      <c r="F37" s="35"/>
      <c r="G37" s="17"/>
      <c r="H37" s="17"/>
      <c r="I37" s="17"/>
      <c r="J37" s="30">
        <v>4.2539511775549332</v>
      </c>
      <c r="K37" s="35"/>
      <c r="L37" s="16"/>
      <c r="M37" s="33"/>
    </row>
    <row r="38" spans="1:70">
      <c r="A38" s="17" t="s">
        <v>399</v>
      </c>
      <c r="B38" s="17"/>
      <c r="C38" s="17"/>
      <c r="D38" s="17"/>
      <c r="E38" s="30">
        <v>4.6354326772740846</v>
      </c>
      <c r="F38" s="35"/>
      <c r="G38" s="17"/>
      <c r="H38" s="17"/>
      <c r="I38" s="17"/>
      <c r="J38" s="30">
        <v>5.1312428500508078</v>
      </c>
      <c r="K38" s="35"/>
      <c r="L38" s="33"/>
      <c r="M38" s="33"/>
    </row>
    <row r="39" spans="1:70">
      <c r="A39" s="17"/>
      <c r="B39" s="35"/>
      <c r="C39" s="35"/>
      <c r="D39" s="35"/>
      <c r="E39" s="30"/>
      <c r="F39" s="35"/>
      <c r="G39" s="35"/>
      <c r="H39" s="35"/>
      <c r="I39" s="35"/>
      <c r="J39" s="30"/>
      <c r="K39" s="35"/>
      <c r="L39" s="33"/>
      <c r="M39" s="33"/>
    </row>
    <row r="40" spans="1:70">
      <c r="A40" s="21" t="s">
        <v>400</v>
      </c>
      <c r="B40" s="22"/>
      <c r="C40" s="22"/>
      <c r="D40" s="22"/>
      <c r="E40" s="32">
        <v>5.036449958844428</v>
      </c>
      <c r="F40" s="22"/>
      <c r="G40" s="22"/>
      <c r="H40" s="22"/>
      <c r="I40" s="22"/>
      <c r="J40" s="32">
        <v>4.8287284802246457</v>
      </c>
      <c r="K40" s="22"/>
      <c r="L40" s="22"/>
      <c r="M40" s="22"/>
      <c r="N40" s="22"/>
    </row>
    <row r="41" spans="1:70">
      <c r="A41" s="1" t="s">
        <v>345</v>
      </c>
      <c r="B41" s="18"/>
      <c r="C41" s="18"/>
      <c r="D41" s="18"/>
      <c r="E41" s="18"/>
      <c r="F41" s="18"/>
      <c r="G41" s="18"/>
      <c r="H41" s="18"/>
      <c r="I41" s="18"/>
      <c r="J41" s="18"/>
      <c r="K41" s="18"/>
      <c r="L41" s="18"/>
      <c r="M41" s="18"/>
      <c r="N41" s="18"/>
    </row>
    <row r="42" spans="1:70">
      <c r="A42" s="1" t="s">
        <v>185</v>
      </c>
      <c r="B42" s="18"/>
      <c r="C42" s="18"/>
      <c r="D42" s="18"/>
      <c r="E42" s="18"/>
      <c r="F42" s="18"/>
      <c r="G42" s="18"/>
      <c r="H42" s="18"/>
      <c r="I42" s="18"/>
      <c r="J42" s="18"/>
      <c r="K42" s="18"/>
      <c r="L42" s="18"/>
      <c r="M42" s="18"/>
      <c r="N42" s="18"/>
    </row>
    <row r="43" spans="1:70">
      <c r="A43" s="23" t="s">
        <v>48</v>
      </c>
      <c r="B43" s="18"/>
      <c r="C43" s="18"/>
      <c r="D43" s="18"/>
      <c r="E43" s="18"/>
      <c r="F43" s="18"/>
      <c r="G43" s="18"/>
      <c r="H43" s="18"/>
      <c r="I43" s="18"/>
      <c r="J43" s="18"/>
      <c r="K43" s="18"/>
      <c r="L43" s="18"/>
      <c r="M43" s="18"/>
      <c r="N43" s="18"/>
    </row>
    <row r="46" spans="1:70">
      <c r="A46" s="1" t="s">
        <v>681</v>
      </c>
    </row>
    <row r="47" spans="1:70">
      <c r="A47" s="452" t="s">
        <v>679</v>
      </c>
    </row>
  </sheetData>
  <mergeCells count="4">
    <mergeCell ref="A3:A4"/>
    <mergeCell ref="B3:E3"/>
    <mergeCell ref="L3:N3"/>
    <mergeCell ref="G3:J3"/>
  </mergeCells>
  <hyperlinks>
    <hyperlink ref="A47" location="Contents!A1" display="Link to Contents" xr:uid="{00000000-0004-0000-0300-000000000000}"/>
  </hyperlinks>
  <pageMargins left="0.75" right="0.75" top="1" bottom="1" header="0.5" footer="0.5"/>
  <pageSetup paperSize="9" orientation="portrait" horizontalDpi="4294967292" verticalDpi="4294967292"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6" tint="0.39997558519241921"/>
  </sheetPr>
  <dimension ref="A29:Z35"/>
  <sheetViews>
    <sheetView showGridLines="0" zoomScaleNormal="100" workbookViewId="0"/>
  </sheetViews>
  <sheetFormatPr defaultRowHeight="15"/>
  <cols>
    <col min="26" max="26" width="9.140625" style="454"/>
  </cols>
  <sheetData>
    <row r="29" spans="1:1">
      <c r="A29" s="454" t="s">
        <v>692</v>
      </c>
    </row>
    <row r="34" spans="1:1">
      <c r="A34" s="1" t="s">
        <v>681</v>
      </c>
    </row>
    <row r="35" spans="1:1">
      <c r="A35" s="452" t="s">
        <v>679</v>
      </c>
    </row>
  </sheetData>
  <hyperlinks>
    <hyperlink ref="A35" location="Contents!A1" display="Link to Contents" xr:uid="{00000000-0004-0000-2700-000000000000}"/>
  </hyperlink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6" tint="0.39997558519241921"/>
  </sheetPr>
  <dimension ref="A2:Z35"/>
  <sheetViews>
    <sheetView showGridLines="0" zoomScaleNormal="100" workbookViewId="0"/>
  </sheetViews>
  <sheetFormatPr defaultRowHeight="15"/>
  <cols>
    <col min="26" max="26" width="9.140625" style="453"/>
  </cols>
  <sheetData>
    <row r="2" spans="26:26">
      <c r="Z2" s="453">
        <v>1990</v>
      </c>
    </row>
    <row r="3" spans="26:26">
      <c r="Z3" s="453">
        <v>1991</v>
      </c>
    </row>
    <row r="4" spans="26:26">
      <c r="Z4" s="453">
        <v>1992</v>
      </c>
    </row>
    <row r="5" spans="26:26">
      <c r="Z5" s="453">
        <v>1993</v>
      </c>
    </row>
    <row r="6" spans="26:26">
      <c r="Z6" s="453">
        <v>1994</v>
      </c>
    </row>
    <row r="7" spans="26:26">
      <c r="Z7" s="453">
        <v>1995</v>
      </c>
    </row>
    <row r="8" spans="26:26">
      <c r="Z8" s="453">
        <v>1996</v>
      </c>
    </row>
    <row r="9" spans="26:26">
      <c r="Z9" s="453">
        <v>1997</v>
      </c>
    </row>
    <row r="10" spans="26:26">
      <c r="Z10" s="453">
        <v>1998</v>
      </c>
    </row>
    <row r="11" spans="26:26">
      <c r="Z11" s="453">
        <v>1999</v>
      </c>
    </row>
    <row r="12" spans="26:26">
      <c r="Z12" s="453">
        <v>2000</v>
      </c>
    </row>
    <row r="13" spans="26:26">
      <c r="Z13" s="453">
        <v>2001</v>
      </c>
    </row>
    <row r="14" spans="26:26">
      <c r="Z14" s="453">
        <v>2002</v>
      </c>
    </row>
    <row r="15" spans="26:26">
      <c r="Z15" s="453">
        <v>2003</v>
      </c>
    </row>
    <row r="16" spans="26:26">
      <c r="Z16" s="453">
        <v>2004</v>
      </c>
    </row>
    <row r="17" spans="1:26">
      <c r="Z17" s="453">
        <v>2005</v>
      </c>
    </row>
    <row r="18" spans="1:26">
      <c r="Z18" s="453">
        <v>2006</v>
      </c>
    </row>
    <row r="19" spans="1:26">
      <c r="Z19" s="453">
        <v>2007</v>
      </c>
    </row>
    <row r="20" spans="1:26">
      <c r="Z20" s="453">
        <v>2008</v>
      </c>
    </row>
    <row r="21" spans="1:26">
      <c r="Z21" s="453">
        <v>2009</v>
      </c>
    </row>
    <row r="22" spans="1:26">
      <c r="Z22" s="453">
        <v>2010</v>
      </c>
    </row>
    <row r="23" spans="1:26">
      <c r="Z23" s="453">
        <v>2011</v>
      </c>
    </row>
    <row r="24" spans="1:26">
      <c r="Z24" s="453">
        <v>2012</v>
      </c>
    </row>
    <row r="25" spans="1:26">
      <c r="Z25" s="453">
        <v>2013</v>
      </c>
    </row>
    <row r="26" spans="1:26">
      <c r="Z26" s="453">
        <v>2014</v>
      </c>
    </row>
    <row r="27" spans="1:26">
      <c r="Z27" s="453">
        <v>2015</v>
      </c>
    </row>
    <row r="28" spans="1:26">
      <c r="Z28" s="453">
        <v>2016</v>
      </c>
    </row>
    <row r="29" spans="1:26">
      <c r="A29" s="450" t="s">
        <v>684</v>
      </c>
      <c r="Z29" s="453">
        <v>2017</v>
      </c>
    </row>
    <row r="30" spans="1:26">
      <c r="A30" s="450" t="s">
        <v>693</v>
      </c>
      <c r="Z30" s="453">
        <v>2018</v>
      </c>
    </row>
    <row r="31" spans="1:26">
      <c r="Z31" s="453">
        <v>2019</v>
      </c>
    </row>
    <row r="34" spans="1:1">
      <c r="A34" s="1" t="s">
        <v>681</v>
      </c>
    </row>
    <row r="35" spans="1:1">
      <c r="A35" s="452" t="s">
        <v>679</v>
      </c>
    </row>
  </sheetData>
  <hyperlinks>
    <hyperlink ref="A35" location="Contents!A1" display="Link to Contents" xr:uid="{00000000-0004-0000-2800-000000000000}"/>
  </hyperlinks>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6" tint="0.39997558519241921"/>
  </sheetPr>
  <dimension ref="A29:Z35"/>
  <sheetViews>
    <sheetView showGridLines="0" zoomScaleNormal="100" workbookViewId="0"/>
  </sheetViews>
  <sheetFormatPr defaultRowHeight="15"/>
  <cols>
    <col min="26" max="26" width="9.140625" style="454"/>
  </cols>
  <sheetData>
    <row r="29" spans="1:1">
      <c r="A29" s="450" t="s">
        <v>694</v>
      </c>
    </row>
    <row r="34" spans="1:1">
      <c r="A34" s="1" t="s">
        <v>681</v>
      </c>
    </row>
    <row r="35" spans="1:1">
      <c r="A35" s="452" t="s">
        <v>679</v>
      </c>
    </row>
  </sheetData>
  <hyperlinks>
    <hyperlink ref="A35" location="Contents!A1" display="Link to Contents" xr:uid="{00000000-0004-0000-2900-000000000000}"/>
  </hyperlink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6" tint="0.39997558519241921"/>
  </sheetPr>
  <dimension ref="A1:AB82"/>
  <sheetViews>
    <sheetView zoomScaleNormal="100" workbookViewId="0"/>
  </sheetViews>
  <sheetFormatPr defaultColWidth="8.85546875" defaultRowHeight="12.75"/>
  <cols>
    <col min="1" max="11" width="8.85546875" style="154"/>
    <col min="12" max="12" width="11.42578125" style="154" bestFit="1" customWidth="1"/>
    <col min="13" max="14" width="11.42578125" style="154" customWidth="1"/>
    <col min="15" max="15" width="64.28515625" style="154" bestFit="1" customWidth="1"/>
    <col min="16" max="16" width="16.28515625" style="154" customWidth="1"/>
    <col min="17" max="17" width="18.42578125" style="154" customWidth="1"/>
    <col min="18" max="18" width="16.42578125" style="154" bestFit="1" customWidth="1"/>
    <col min="19" max="19" width="11.42578125" style="154" customWidth="1"/>
    <col min="20" max="21" width="8.85546875" style="154" customWidth="1"/>
    <col min="22" max="22" width="11.7109375" style="154" customWidth="1"/>
    <col min="23" max="25" width="8.85546875" style="154" customWidth="1"/>
    <col min="26" max="26" width="12.42578125" style="154" bestFit="1" customWidth="1"/>
    <col min="27" max="27" width="8.85546875" style="154"/>
    <col min="28" max="29" width="12.42578125" style="154" bestFit="1" customWidth="1"/>
    <col min="30" max="31" width="8.85546875" style="154"/>
    <col min="32" max="32" width="12.42578125" style="154" bestFit="1" customWidth="1"/>
    <col min="33" max="16384" width="8.85546875" style="154"/>
  </cols>
  <sheetData>
    <row r="1" spans="1:28">
      <c r="A1" s="347" t="s">
        <v>737</v>
      </c>
      <c r="B1" s="159"/>
      <c r="C1" s="159"/>
      <c r="D1" s="159"/>
      <c r="E1" s="159"/>
      <c r="F1" s="159"/>
      <c r="G1" s="159"/>
      <c r="H1" s="159"/>
      <c r="I1" s="159"/>
      <c r="J1" s="159"/>
      <c r="K1" s="159"/>
      <c r="L1" s="159"/>
      <c r="M1" s="159"/>
      <c r="N1" s="160"/>
    </row>
    <row r="2" spans="1:28">
      <c r="A2" s="161"/>
      <c r="B2" s="162"/>
      <c r="C2" s="163"/>
      <c r="D2" s="162"/>
      <c r="E2" s="162"/>
      <c r="F2" s="162"/>
      <c r="G2" s="162"/>
      <c r="H2" s="162"/>
      <c r="I2" s="162"/>
      <c r="J2" s="162"/>
      <c r="K2" s="162"/>
      <c r="L2" s="162"/>
      <c r="M2" s="162"/>
      <c r="N2" s="164"/>
      <c r="V2" s="155"/>
      <c r="W2" s="155"/>
      <c r="X2" s="155"/>
      <c r="Y2" s="155"/>
      <c r="Z2" s="155"/>
    </row>
    <row r="3" spans="1:28">
      <c r="A3" s="161"/>
      <c r="B3" s="162"/>
      <c r="C3" s="162"/>
      <c r="D3" s="162"/>
      <c r="E3" s="162"/>
      <c r="F3" s="162"/>
      <c r="G3" s="162"/>
      <c r="H3" s="162"/>
      <c r="I3" s="162"/>
      <c r="J3" s="162"/>
      <c r="K3" s="162"/>
      <c r="L3" s="162"/>
      <c r="M3" s="162"/>
      <c r="N3" s="164"/>
      <c r="V3" s="155"/>
      <c r="W3" s="155"/>
      <c r="X3" s="155"/>
      <c r="Y3" s="155"/>
      <c r="Z3" s="155"/>
    </row>
    <row r="4" spans="1:28">
      <c r="A4" s="161"/>
      <c r="B4" s="162"/>
      <c r="C4" s="162"/>
      <c r="D4" s="162"/>
      <c r="E4" s="162"/>
      <c r="F4" s="162"/>
      <c r="G4" s="162"/>
      <c r="H4" s="162"/>
      <c r="I4" s="162"/>
      <c r="J4" s="162"/>
      <c r="K4" s="162"/>
      <c r="L4" s="162"/>
      <c r="M4" s="162"/>
      <c r="N4" s="164"/>
      <c r="U4" s="152"/>
      <c r="V4" s="152"/>
      <c r="W4" s="152"/>
      <c r="X4" s="152"/>
      <c r="Y4" s="152"/>
    </row>
    <row r="5" spans="1:28">
      <c r="A5" s="161"/>
      <c r="B5" s="162"/>
      <c r="C5" s="162"/>
      <c r="D5" s="162"/>
      <c r="E5" s="162"/>
      <c r="F5" s="162"/>
      <c r="G5" s="162"/>
      <c r="H5" s="162"/>
      <c r="I5" s="162"/>
      <c r="J5" s="162"/>
      <c r="K5" s="162"/>
      <c r="L5" s="162"/>
      <c r="M5" s="162"/>
      <c r="N5" s="164"/>
      <c r="O5" s="480" t="s">
        <v>697</v>
      </c>
    </row>
    <row r="6" spans="1:28">
      <c r="A6" s="161"/>
      <c r="B6" s="162"/>
      <c r="C6" s="162"/>
      <c r="D6" s="162"/>
      <c r="E6" s="162"/>
      <c r="F6" s="162"/>
      <c r="G6" s="162"/>
      <c r="H6" s="162"/>
      <c r="I6" s="162"/>
      <c r="J6" s="162"/>
      <c r="K6" s="162"/>
      <c r="L6" s="162"/>
      <c r="M6" s="162"/>
      <c r="N6" s="164"/>
      <c r="S6" s="360"/>
      <c r="V6" s="360"/>
      <c r="X6" s="360"/>
      <c r="Y6" s="360"/>
      <c r="AB6" s="360"/>
    </row>
    <row r="7" spans="1:28">
      <c r="A7" s="161"/>
      <c r="B7" s="162"/>
      <c r="C7" s="162"/>
      <c r="D7" s="162"/>
      <c r="E7" s="162"/>
      <c r="F7" s="162"/>
      <c r="G7" s="162"/>
      <c r="H7" s="162"/>
      <c r="I7" s="162"/>
      <c r="J7" s="162"/>
      <c r="K7" s="162"/>
      <c r="L7" s="162"/>
      <c r="M7" s="162"/>
      <c r="N7" s="164"/>
      <c r="O7" s="158" t="s">
        <v>194</v>
      </c>
      <c r="P7" s="158">
        <v>2018</v>
      </c>
      <c r="Q7" s="158"/>
    </row>
    <row r="8" spans="1:28">
      <c r="A8" s="161"/>
      <c r="B8" s="162"/>
      <c r="C8" s="162"/>
      <c r="D8" s="162"/>
      <c r="E8" s="162"/>
      <c r="F8" s="162"/>
      <c r="G8" s="162"/>
      <c r="H8" s="162"/>
      <c r="I8" s="162"/>
      <c r="J8" s="162"/>
      <c r="K8" s="162"/>
      <c r="L8" s="162"/>
      <c r="M8" s="162"/>
      <c r="N8" s="164"/>
      <c r="O8" s="150" t="s">
        <v>195</v>
      </c>
      <c r="P8" s="155">
        <v>25488.470304974922</v>
      </c>
      <c r="Q8" s="155"/>
    </row>
    <row r="9" spans="1:28">
      <c r="A9" s="161"/>
      <c r="B9" s="162"/>
      <c r="C9" s="162"/>
      <c r="D9" s="162"/>
      <c r="E9" s="162"/>
      <c r="F9" s="162"/>
      <c r="G9" s="162"/>
      <c r="H9" s="162"/>
      <c r="I9" s="162"/>
      <c r="J9" s="162"/>
      <c r="K9" s="162"/>
      <c r="L9" s="162"/>
      <c r="M9" s="162"/>
      <c r="N9" s="164"/>
      <c r="O9" s="151" t="s">
        <v>196</v>
      </c>
      <c r="P9" s="155">
        <v>902.76373401004082</v>
      </c>
      <c r="Q9" s="155"/>
    </row>
    <row r="10" spans="1:28">
      <c r="A10" s="161"/>
      <c r="B10" s="162"/>
      <c r="C10" s="162"/>
      <c r="D10" s="162"/>
      <c r="E10" s="162"/>
      <c r="F10" s="162"/>
      <c r="G10" s="162"/>
      <c r="H10" s="162"/>
      <c r="I10" s="162"/>
      <c r="J10" s="162"/>
      <c r="K10" s="162"/>
      <c r="L10" s="162"/>
      <c r="M10" s="162"/>
      <c r="N10" s="164"/>
      <c r="O10" s="153" t="s">
        <v>56</v>
      </c>
      <c r="P10" s="481">
        <v>26391.234038984963</v>
      </c>
      <c r="Q10" s="152"/>
    </row>
    <row r="11" spans="1:28">
      <c r="A11" s="161"/>
      <c r="B11" s="162"/>
      <c r="C11" s="162"/>
      <c r="D11" s="162"/>
      <c r="E11" s="162"/>
      <c r="F11" s="162"/>
      <c r="G11" s="162"/>
      <c r="H11" s="162"/>
      <c r="I11" s="162"/>
      <c r="J11" s="162"/>
      <c r="K11" s="162"/>
      <c r="L11" s="162"/>
      <c r="M11" s="162"/>
      <c r="N11" s="164"/>
    </row>
    <row r="12" spans="1:28">
      <c r="A12" s="161"/>
      <c r="B12" s="162"/>
      <c r="C12" s="162"/>
      <c r="D12" s="162"/>
      <c r="E12" s="162"/>
      <c r="F12" s="162"/>
      <c r="G12" s="162"/>
      <c r="H12" s="162"/>
      <c r="I12" s="162"/>
      <c r="J12" s="162"/>
      <c r="K12" s="162"/>
      <c r="L12" s="162"/>
      <c r="M12" s="162"/>
      <c r="N12" s="164"/>
      <c r="O12" s="158" t="s">
        <v>194</v>
      </c>
      <c r="P12" s="158">
        <v>2018</v>
      </c>
      <c r="Q12" s="158"/>
    </row>
    <row r="13" spans="1:28">
      <c r="A13" s="161"/>
      <c r="B13" s="162"/>
      <c r="C13" s="162"/>
      <c r="D13" s="162"/>
      <c r="E13" s="162"/>
      <c r="F13" s="162"/>
      <c r="G13" s="162"/>
      <c r="H13" s="162"/>
      <c r="I13" s="162"/>
      <c r="J13" s="162"/>
      <c r="K13" s="162"/>
      <c r="L13" s="162"/>
      <c r="M13" s="162"/>
      <c r="N13" s="164"/>
      <c r="O13" s="154" t="s">
        <v>197</v>
      </c>
      <c r="P13" s="156">
        <v>459.58421423537703</v>
      </c>
      <c r="Q13" s="156"/>
    </row>
    <row r="14" spans="1:28">
      <c r="A14" s="161"/>
      <c r="B14" s="162"/>
      <c r="C14" s="162"/>
      <c r="D14" s="162"/>
      <c r="E14" s="162"/>
      <c r="F14" s="162"/>
      <c r="G14" s="162"/>
      <c r="H14" s="162"/>
      <c r="I14" s="162"/>
      <c r="J14" s="162"/>
      <c r="K14" s="162"/>
      <c r="L14" s="162"/>
      <c r="M14" s="162"/>
      <c r="N14" s="164"/>
      <c r="O14" s="154" t="s">
        <v>198</v>
      </c>
      <c r="P14" s="156">
        <v>4595.8421423537702</v>
      </c>
      <c r="Q14" s="156"/>
    </row>
    <row r="15" spans="1:28">
      <c r="A15" s="161"/>
      <c r="B15" s="162"/>
      <c r="C15" s="162"/>
      <c r="D15" s="162"/>
      <c r="E15" s="162"/>
      <c r="F15" s="162"/>
      <c r="G15" s="162"/>
      <c r="H15" s="162"/>
      <c r="I15" s="162"/>
      <c r="J15" s="162"/>
      <c r="K15" s="162"/>
      <c r="L15" s="162"/>
      <c r="M15" s="162"/>
      <c r="N15" s="164"/>
      <c r="O15" s="154" t="s">
        <v>199</v>
      </c>
      <c r="P15" s="156">
        <v>27575.052854122623</v>
      </c>
      <c r="Q15" s="156"/>
    </row>
    <row r="16" spans="1:28">
      <c r="A16" s="161"/>
      <c r="B16" s="162"/>
      <c r="C16" s="162"/>
      <c r="D16" s="162"/>
      <c r="E16" s="162"/>
      <c r="F16" s="162"/>
      <c r="G16" s="162"/>
      <c r="H16" s="162"/>
      <c r="I16" s="162"/>
      <c r="J16" s="162"/>
      <c r="K16" s="162"/>
      <c r="L16" s="162"/>
      <c r="M16" s="162"/>
      <c r="N16" s="164"/>
    </row>
    <row r="17" spans="1:25">
      <c r="A17" s="161"/>
      <c r="B17" s="162"/>
      <c r="C17" s="162"/>
      <c r="D17" s="162"/>
      <c r="E17" s="162"/>
      <c r="F17" s="162"/>
      <c r="G17" s="162"/>
      <c r="H17" s="162"/>
      <c r="I17" s="162"/>
      <c r="J17" s="162"/>
      <c r="K17" s="162"/>
      <c r="L17" s="162"/>
      <c r="M17" s="162"/>
      <c r="N17" s="164"/>
      <c r="O17" s="153" t="s">
        <v>200</v>
      </c>
    </row>
    <row r="18" spans="1:25">
      <c r="A18" s="161"/>
      <c r="B18" s="162"/>
      <c r="C18" s="162"/>
      <c r="D18" s="162"/>
      <c r="E18" s="162"/>
      <c r="F18" s="162"/>
      <c r="G18" s="162"/>
      <c r="H18" s="162"/>
      <c r="I18" s="162"/>
      <c r="J18" s="162"/>
      <c r="K18" s="162"/>
      <c r="L18" s="162"/>
      <c r="M18" s="162"/>
      <c r="N18" s="164"/>
      <c r="O18" s="153"/>
      <c r="Q18" s="158"/>
    </row>
    <row r="19" spans="1:25">
      <c r="A19" s="161"/>
      <c r="B19" s="162"/>
      <c r="C19" s="162"/>
      <c r="D19" s="162"/>
      <c r="E19" s="162"/>
      <c r="F19" s="162"/>
      <c r="G19" s="162"/>
      <c r="H19" s="162"/>
      <c r="I19" s="162"/>
      <c r="J19" s="162"/>
      <c r="K19" s="162"/>
      <c r="L19" s="162"/>
      <c r="M19" s="162"/>
      <c r="N19" s="164"/>
      <c r="O19" s="158" t="s">
        <v>194</v>
      </c>
      <c r="P19" s="158">
        <v>2018</v>
      </c>
      <c r="Q19" s="156"/>
    </row>
    <row r="20" spans="1:25">
      <c r="A20" s="161"/>
      <c r="B20" s="162"/>
      <c r="C20" s="162"/>
      <c r="D20" s="162"/>
      <c r="E20" s="162"/>
      <c r="F20" s="162"/>
      <c r="G20" s="162"/>
      <c r="H20" s="162"/>
      <c r="I20" s="162"/>
      <c r="J20" s="162"/>
      <c r="K20" s="162"/>
      <c r="L20" s="162"/>
      <c r="M20" s="162"/>
      <c r="N20" s="164"/>
      <c r="O20" s="154" t="s">
        <v>201</v>
      </c>
      <c r="P20" s="156">
        <v>27575.052854122623</v>
      </c>
      <c r="Q20" s="156"/>
    </row>
    <row r="21" spans="1:25">
      <c r="A21" s="161"/>
      <c r="B21" s="162"/>
      <c r="C21" s="162"/>
      <c r="D21" s="162"/>
      <c r="E21" s="162"/>
      <c r="F21" s="162"/>
      <c r="G21" s="162"/>
      <c r="H21" s="162"/>
      <c r="I21" s="162"/>
      <c r="J21" s="162"/>
      <c r="K21" s="162"/>
      <c r="L21" s="162"/>
      <c r="M21" s="162"/>
      <c r="N21" s="164"/>
      <c r="O21" s="154" t="s">
        <v>202</v>
      </c>
      <c r="P21" s="156">
        <v>39129.000000000007</v>
      </c>
      <c r="Q21" s="156"/>
    </row>
    <row r="22" spans="1:25">
      <c r="A22" s="161"/>
      <c r="B22" s="162"/>
      <c r="C22" s="162"/>
      <c r="D22" s="162"/>
      <c r="E22" s="162"/>
      <c r="F22" s="162"/>
      <c r="G22" s="162"/>
      <c r="H22" s="162"/>
      <c r="I22" s="162"/>
      <c r="J22" s="162"/>
      <c r="K22" s="162"/>
      <c r="L22" s="162"/>
      <c r="M22" s="162"/>
      <c r="N22" s="164"/>
      <c r="O22" s="154" t="s">
        <v>203</v>
      </c>
      <c r="P22" s="156">
        <v>45499.20120000001</v>
      </c>
      <c r="U22" s="156"/>
      <c r="V22" s="156"/>
      <c r="W22" s="156"/>
      <c r="X22" s="156"/>
      <c r="Y22" s="156"/>
    </row>
    <row r="23" spans="1:25">
      <c r="A23" s="161"/>
      <c r="B23" s="162"/>
      <c r="C23" s="162"/>
      <c r="D23" s="162"/>
      <c r="E23" s="162"/>
      <c r="F23" s="162"/>
      <c r="G23" s="162"/>
      <c r="H23" s="162"/>
      <c r="I23" s="162"/>
      <c r="J23" s="162"/>
      <c r="K23" s="162"/>
      <c r="L23" s="162"/>
      <c r="M23" s="162"/>
      <c r="N23" s="164"/>
    </row>
    <row r="24" spans="1:25">
      <c r="A24" s="161"/>
      <c r="B24" s="162"/>
      <c r="C24" s="162"/>
      <c r="D24" s="162"/>
      <c r="E24" s="162"/>
      <c r="F24" s="162"/>
      <c r="G24" s="162"/>
      <c r="H24" s="162"/>
      <c r="I24" s="162"/>
      <c r="J24" s="162"/>
      <c r="K24" s="162"/>
      <c r="L24" s="162"/>
      <c r="M24" s="162"/>
      <c r="N24" s="164"/>
    </row>
    <row r="25" spans="1:25" ht="16.5" customHeight="1">
      <c r="A25" s="161"/>
      <c r="B25" s="162"/>
      <c r="C25" s="162"/>
      <c r="D25" s="162"/>
      <c r="E25" s="162"/>
      <c r="F25" s="162"/>
      <c r="G25" s="162"/>
      <c r="H25" s="162"/>
      <c r="I25" s="162"/>
      <c r="J25" s="162"/>
      <c r="K25" s="162"/>
      <c r="L25" s="165"/>
      <c r="M25" s="165"/>
      <c r="N25" s="166"/>
      <c r="V25" s="157"/>
    </row>
    <row r="26" spans="1:25">
      <c r="A26" s="161"/>
      <c r="B26" s="162"/>
      <c r="C26" s="162"/>
      <c r="D26" s="162"/>
      <c r="E26" s="162"/>
      <c r="F26" s="162"/>
      <c r="G26" s="162"/>
      <c r="H26" s="162"/>
      <c r="I26" s="162"/>
      <c r="J26" s="162"/>
      <c r="K26" s="162"/>
      <c r="L26" s="162"/>
      <c r="M26" s="162"/>
      <c r="N26" s="164"/>
      <c r="O26" s="480"/>
    </row>
    <row r="27" spans="1:25">
      <c r="A27" s="161"/>
      <c r="B27" s="162"/>
      <c r="C27" s="162"/>
      <c r="D27" s="162"/>
      <c r="E27" s="167"/>
      <c r="F27" s="162"/>
      <c r="G27" s="162"/>
      <c r="H27" s="162"/>
      <c r="I27" s="162"/>
      <c r="J27" s="162"/>
      <c r="K27" s="162"/>
      <c r="L27" s="162"/>
      <c r="M27" s="162"/>
      <c r="N27" s="164"/>
    </row>
    <row r="28" spans="1:25">
      <c r="A28" s="161"/>
      <c r="B28" s="162"/>
      <c r="C28" s="162"/>
      <c r="D28" s="162"/>
      <c r="E28" s="162"/>
      <c r="F28" s="162"/>
      <c r="G28" s="162"/>
      <c r="H28" s="162"/>
      <c r="I28" s="162"/>
      <c r="J28" s="162"/>
      <c r="K28" s="162"/>
      <c r="L28" s="162"/>
      <c r="M28" s="162"/>
      <c r="N28" s="164"/>
      <c r="O28" s="158"/>
      <c r="P28" s="158"/>
    </row>
    <row r="29" spans="1:25">
      <c r="A29" s="161"/>
      <c r="B29" s="162"/>
      <c r="C29" s="162"/>
      <c r="D29" s="162"/>
      <c r="E29" s="162"/>
      <c r="F29" s="162"/>
      <c r="G29" s="162"/>
      <c r="H29" s="162"/>
      <c r="I29" s="162"/>
      <c r="J29" s="162"/>
      <c r="K29" s="162"/>
      <c r="L29" s="162"/>
      <c r="M29" s="162"/>
      <c r="N29" s="164"/>
      <c r="O29" s="150"/>
      <c r="P29" s="155"/>
    </row>
    <row r="30" spans="1:25">
      <c r="A30" s="161"/>
      <c r="B30" s="162"/>
      <c r="C30" s="162"/>
      <c r="D30" s="162"/>
      <c r="E30" s="162"/>
      <c r="F30" s="162"/>
      <c r="G30" s="162"/>
      <c r="H30" s="162"/>
      <c r="I30" s="162"/>
      <c r="J30" s="162"/>
      <c r="K30" s="162"/>
      <c r="L30" s="162"/>
      <c r="M30" s="162"/>
      <c r="N30" s="164"/>
      <c r="O30" s="151"/>
      <c r="P30" s="155"/>
    </row>
    <row r="31" spans="1:25">
      <c r="A31" s="161"/>
      <c r="B31" s="162"/>
      <c r="C31" s="162"/>
      <c r="D31" s="162"/>
      <c r="E31" s="162"/>
      <c r="F31" s="162"/>
      <c r="G31" s="162"/>
      <c r="H31" s="162"/>
      <c r="I31" s="162"/>
      <c r="J31" s="162"/>
      <c r="K31" s="162"/>
      <c r="L31" s="162"/>
      <c r="M31" s="162"/>
      <c r="N31" s="164"/>
      <c r="O31" s="153"/>
      <c r="P31" s="481"/>
    </row>
    <row r="32" spans="1:25">
      <c r="A32" s="161"/>
      <c r="B32" s="162"/>
      <c r="C32" s="162"/>
      <c r="D32" s="162"/>
      <c r="E32" s="162"/>
      <c r="F32" s="162"/>
      <c r="G32" s="162"/>
      <c r="H32" s="162"/>
      <c r="I32" s="162"/>
      <c r="J32" s="162"/>
      <c r="K32" s="162"/>
      <c r="L32" s="162"/>
      <c r="M32" s="162"/>
      <c r="N32" s="164"/>
    </row>
    <row r="33" spans="1:16">
      <c r="A33" s="161"/>
      <c r="B33" s="162"/>
      <c r="C33" s="162"/>
      <c r="D33" s="162"/>
      <c r="E33" s="162"/>
      <c r="F33" s="162"/>
      <c r="G33" s="162"/>
      <c r="H33" s="162"/>
      <c r="I33" s="162"/>
      <c r="J33" s="162"/>
      <c r="K33" s="162"/>
      <c r="L33" s="162"/>
      <c r="M33" s="162"/>
      <c r="N33" s="164"/>
      <c r="O33" s="158"/>
      <c r="P33" s="158"/>
    </row>
    <row r="34" spans="1:16">
      <c r="A34" s="161"/>
      <c r="B34" s="162"/>
      <c r="C34" s="162"/>
      <c r="D34" s="162"/>
      <c r="E34" s="162"/>
      <c r="F34" s="162"/>
      <c r="G34" s="162"/>
      <c r="H34" s="162"/>
      <c r="I34" s="162"/>
      <c r="J34" s="162"/>
      <c r="K34" s="162"/>
      <c r="L34" s="162"/>
      <c r="M34" s="162"/>
      <c r="N34" s="164"/>
      <c r="P34" s="156"/>
    </row>
    <row r="35" spans="1:16">
      <c r="A35" s="161"/>
      <c r="B35" s="162"/>
      <c r="C35" s="162"/>
      <c r="D35" s="162"/>
      <c r="E35" s="162"/>
      <c r="F35" s="162"/>
      <c r="G35" s="162"/>
      <c r="H35" s="162"/>
      <c r="I35" s="162"/>
      <c r="J35" s="162"/>
      <c r="K35" s="162"/>
      <c r="L35" s="162"/>
      <c r="M35" s="162"/>
      <c r="N35" s="164"/>
      <c r="P35" s="156"/>
    </row>
    <row r="36" spans="1:16">
      <c r="A36" s="161"/>
      <c r="B36" s="162"/>
      <c r="C36" s="162"/>
      <c r="D36" s="162"/>
      <c r="E36" s="162"/>
      <c r="F36" s="162"/>
      <c r="G36" s="162"/>
      <c r="H36" s="162"/>
      <c r="I36" s="162"/>
      <c r="J36" s="162"/>
      <c r="K36" s="162"/>
      <c r="L36" s="162"/>
      <c r="M36" s="162"/>
      <c r="N36" s="164"/>
      <c r="P36" s="156"/>
    </row>
    <row r="37" spans="1:16">
      <c r="A37" s="161"/>
      <c r="B37" s="162"/>
      <c r="C37" s="162"/>
      <c r="D37" s="162"/>
      <c r="E37" s="162"/>
      <c r="F37" s="162"/>
      <c r="G37" s="162"/>
      <c r="H37" s="162"/>
      <c r="I37" s="162"/>
      <c r="J37" s="162"/>
      <c r="K37" s="162"/>
      <c r="L37" s="162"/>
      <c r="M37" s="162"/>
      <c r="N37" s="164"/>
    </row>
    <row r="38" spans="1:16">
      <c r="A38" s="161"/>
      <c r="B38" s="168"/>
      <c r="C38" s="162"/>
      <c r="D38" s="162"/>
      <c r="E38" s="162"/>
      <c r="F38" s="162"/>
      <c r="G38" s="162"/>
      <c r="H38" s="162"/>
      <c r="I38" s="162"/>
      <c r="J38" s="162"/>
      <c r="K38" s="162"/>
      <c r="L38" s="162"/>
      <c r="M38" s="162"/>
      <c r="N38" s="164"/>
      <c r="O38" s="153"/>
    </row>
    <row r="39" spans="1:16">
      <c r="A39" s="161"/>
      <c r="B39" s="168"/>
      <c r="C39" s="162"/>
      <c r="D39" s="162"/>
      <c r="E39" s="162"/>
      <c r="F39" s="162"/>
      <c r="G39" s="162"/>
      <c r="H39" s="162"/>
      <c r="I39" s="162"/>
      <c r="J39" s="162"/>
      <c r="K39" s="162"/>
      <c r="L39" s="162"/>
      <c r="M39" s="162"/>
      <c r="N39" s="164"/>
    </row>
    <row r="40" spans="1:16">
      <c r="A40" s="161"/>
      <c r="B40" s="168"/>
      <c r="C40" s="162"/>
      <c r="D40" s="162"/>
      <c r="E40" s="162"/>
      <c r="F40" s="162"/>
      <c r="G40" s="162"/>
      <c r="H40" s="162"/>
      <c r="I40" s="162"/>
      <c r="J40" s="162"/>
      <c r="K40" s="162"/>
      <c r="L40" s="162"/>
      <c r="M40" s="162"/>
      <c r="N40" s="164"/>
      <c r="O40" s="158"/>
      <c r="P40" s="158"/>
    </row>
    <row r="41" spans="1:16">
      <c r="A41" s="161"/>
      <c r="B41" s="168"/>
      <c r="C41" s="162"/>
      <c r="D41" s="162"/>
      <c r="E41" s="162"/>
      <c r="F41" s="162"/>
      <c r="G41" s="162"/>
      <c r="H41" s="162"/>
      <c r="I41" s="162"/>
      <c r="J41" s="162"/>
      <c r="K41" s="162"/>
      <c r="L41" s="162"/>
      <c r="M41" s="162"/>
      <c r="N41" s="164"/>
      <c r="P41" s="156"/>
    </row>
    <row r="42" spans="1:16">
      <c r="A42" s="161"/>
      <c r="B42" s="162"/>
      <c r="C42" s="162"/>
      <c r="D42" s="162"/>
      <c r="E42" s="162"/>
      <c r="F42" s="162"/>
      <c r="G42" s="162"/>
      <c r="H42" s="162"/>
      <c r="I42" s="162"/>
      <c r="J42" s="162"/>
      <c r="K42" s="162"/>
      <c r="L42" s="162"/>
      <c r="M42" s="162"/>
      <c r="N42" s="164"/>
      <c r="P42" s="156"/>
    </row>
    <row r="43" spans="1:16">
      <c r="A43" s="161"/>
      <c r="B43" s="162"/>
      <c r="C43" s="162"/>
      <c r="D43" s="162"/>
      <c r="E43" s="162"/>
      <c r="F43" s="162"/>
      <c r="G43" s="162"/>
      <c r="H43" s="162"/>
      <c r="I43" s="162"/>
      <c r="J43" s="162"/>
      <c r="K43" s="162"/>
      <c r="L43" s="162"/>
      <c r="M43" s="162"/>
      <c r="N43" s="164"/>
      <c r="P43" s="156"/>
    </row>
    <row r="44" spans="1:16">
      <c r="A44" s="161"/>
      <c r="B44" s="162"/>
      <c r="C44" s="162"/>
      <c r="D44" s="162"/>
      <c r="E44" s="162"/>
      <c r="F44" s="162"/>
      <c r="G44" s="162"/>
      <c r="H44" s="162"/>
      <c r="I44" s="162"/>
      <c r="J44" s="162"/>
      <c r="K44" s="162"/>
      <c r="L44" s="162"/>
      <c r="M44" s="162"/>
      <c r="N44" s="164"/>
    </row>
    <row r="45" spans="1:16">
      <c r="A45" s="161"/>
      <c r="B45" s="162"/>
      <c r="C45" s="162"/>
      <c r="D45" s="162"/>
      <c r="E45" s="162"/>
      <c r="F45" s="162"/>
      <c r="G45" s="162"/>
      <c r="H45" s="162"/>
      <c r="I45" s="162"/>
      <c r="J45" s="162"/>
      <c r="K45" s="162"/>
      <c r="L45" s="162"/>
      <c r="M45" s="162"/>
      <c r="N45" s="164"/>
    </row>
    <row r="46" spans="1:16">
      <c r="A46" s="161"/>
      <c r="B46" s="162"/>
      <c r="C46" s="162"/>
      <c r="D46" s="162"/>
      <c r="E46" s="162"/>
      <c r="F46" s="162"/>
      <c r="G46" s="162"/>
      <c r="H46" s="162"/>
      <c r="I46" s="162"/>
      <c r="J46" s="162"/>
      <c r="K46" s="162"/>
      <c r="L46" s="162"/>
      <c r="M46" s="162"/>
      <c r="N46" s="164"/>
    </row>
    <row r="47" spans="1:16">
      <c r="A47" s="161"/>
      <c r="B47" s="162"/>
      <c r="C47" s="162"/>
      <c r="D47" s="162"/>
      <c r="E47" s="162"/>
      <c r="F47" s="162"/>
      <c r="G47" s="162"/>
      <c r="H47" s="162"/>
      <c r="I47" s="162"/>
      <c r="J47" s="162"/>
      <c r="K47" s="162"/>
      <c r="L47" s="162"/>
      <c r="M47" s="162"/>
      <c r="N47" s="164"/>
    </row>
    <row r="48" spans="1:16">
      <c r="A48" s="161"/>
      <c r="B48" s="162"/>
      <c r="C48" s="162"/>
      <c r="D48" s="162"/>
      <c r="E48" s="162"/>
      <c r="F48" s="162"/>
      <c r="G48" s="162"/>
      <c r="H48" s="162"/>
      <c r="I48" s="162"/>
      <c r="J48" s="162"/>
      <c r="K48" s="162"/>
      <c r="L48" s="162"/>
      <c r="M48" s="162"/>
      <c r="N48" s="164"/>
    </row>
    <row r="49" spans="1:14">
      <c r="A49" s="161"/>
      <c r="B49" s="162"/>
      <c r="C49" s="162"/>
      <c r="D49" s="162"/>
      <c r="E49" s="162"/>
      <c r="F49" s="162"/>
      <c r="G49" s="162"/>
      <c r="H49" s="162"/>
      <c r="I49" s="162"/>
      <c r="J49" s="162"/>
      <c r="K49" s="162"/>
      <c r="L49" s="162"/>
      <c r="M49" s="162"/>
      <c r="N49" s="164"/>
    </row>
    <row r="50" spans="1:14">
      <c r="A50" s="161"/>
      <c r="B50" s="162"/>
      <c r="C50" s="162"/>
      <c r="D50" s="162"/>
      <c r="E50" s="162"/>
      <c r="F50" s="162"/>
      <c r="G50" s="162"/>
      <c r="H50" s="162"/>
      <c r="I50" s="162"/>
      <c r="J50" s="162"/>
      <c r="K50" s="162"/>
      <c r="L50" s="162"/>
      <c r="M50" s="162"/>
      <c r="N50" s="164"/>
    </row>
    <row r="51" spans="1:14">
      <c r="A51" s="161"/>
      <c r="B51" s="162"/>
      <c r="C51" s="162"/>
      <c r="D51" s="162"/>
      <c r="E51" s="162"/>
      <c r="F51" s="162"/>
      <c r="G51" s="162"/>
      <c r="H51" s="162"/>
      <c r="I51" s="162"/>
      <c r="J51" s="162"/>
      <c r="K51" s="162"/>
      <c r="L51" s="162"/>
      <c r="M51" s="162"/>
      <c r="N51" s="164"/>
    </row>
    <row r="52" spans="1:14">
      <c r="A52" s="161"/>
      <c r="B52" s="162"/>
      <c r="C52" s="162"/>
      <c r="D52" s="162"/>
      <c r="E52" s="162"/>
      <c r="F52" s="162"/>
      <c r="G52" s="162"/>
      <c r="H52" s="162"/>
      <c r="I52" s="162"/>
      <c r="J52" s="162"/>
      <c r="K52" s="162"/>
      <c r="L52" s="162"/>
      <c r="M52" s="162"/>
      <c r="N52" s="164"/>
    </row>
    <row r="53" spans="1:14">
      <c r="A53" s="161"/>
      <c r="B53" s="162"/>
      <c r="C53" s="162"/>
      <c r="D53" s="162"/>
      <c r="E53" s="162"/>
      <c r="F53" s="162"/>
      <c r="G53" s="162"/>
      <c r="H53" s="162"/>
      <c r="I53" s="162"/>
      <c r="J53" s="162"/>
      <c r="K53" s="162"/>
      <c r="L53" s="162"/>
      <c r="M53" s="162"/>
      <c r="N53" s="164"/>
    </row>
    <row r="54" spans="1:14">
      <c r="A54" s="161"/>
      <c r="B54" s="162"/>
      <c r="C54" s="162"/>
      <c r="D54" s="162"/>
      <c r="E54" s="162"/>
      <c r="F54" s="162"/>
      <c r="G54" s="162"/>
      <c r="H54" s="162"/>
      <c r="I54" s="162"/>
      <c r="J54" s="162"/>
      <c r="K54" s="162"/>
      <c r="L54" s="162"/>
      <c r="M54" s="162"/>
      <c r="N54" s="164"/>
    </row>
    <row r="55" spans="1:14">
      <c r="A55" s="161"/>
      <c r="B55" s="162"/>
      <c r="C55" s="162"/>
      <c r="D55" s="162"/>
      <c r="E55" s="162"/>
      <c r="F55" s="162"/>
      <c r="G55" s="162"/>
      <c r="H55" s="162"/>
      <c r="I55" s="162"/>
      <c r="J55" s="162"/>
      <c r="K55" s="162"/>
      <c r="L55" s="162"/>
      <c r="M55" s="162"/>
      <c r="N55" s="164"/>
    </row>
    <row r="56" spans="1:14">
      <c r="A56" s="161"/>
      <c r="B56" s="162"/>
      <c r="C56" s="162"/>
      <c r="D56" s="162"/>
      <c r="E56" s="162"/>
      <c r="F56" s="162"/>
      <c r="G56" s="162"/>
      <c r="H56" s="162"/>
      <c r="I56" s="162"/>
      <c r="J56" s="162"/>
      <c r="K56" s="162"/>
      <c r="L56" s="162"/>
      <c r="M56" s="162"/>
      <c r="N56" s="164"/>
    </row>
    <row r="57" spans="1:14">
      <c r="A57" s="161"/>
      <c r="B57" s="162"/>
      <c r="C57" s="162"/>
      <c r="D57" s="162"/>
      <c r="E57" s="162"/>
      <c r="F57" s="162"/>
      <c r="G57" s="162"/>
      <c r="H57" s="162"/>
      <c r="I57" s="162"/>
      <c r="J57" s="162"/>
      <c r="K57" s="162"/>
      <c r="L57" s="162"/>
      <c r="M57" s="162"/>
      <c r="N57" s="164"/>
    </row>
    <row r="58" spans="1:14">
      <c r="A58" s="161"/>
      <c r="B58" s="162"/>
      <c r="C58" s="162"/>
      <c r="D58" s="162"/>
      <c r="E58" s="162"/>
      <c r="F58" s="162"/>
      <c r="G58" s="162"/>
      <c r="H58" s="162"/>
      <c r="I58" s="162"/>
      <c r="J58" s="162"/>
      <c r="K58" s="162"/>
      <c r="L58" s="162"/>
      <c r="M58" s="162"/>
      <c r="N58" s="164"/>
    </row>
    <row r="59" spans="1:14">
      <c r="A59" s="161"/>
      <c r="B59" s="162"/>
      <c r="C59" s="162"/>
      <c r="D59" s="162"/>
      <c r="E59" s="162"/>
      <c r="F59" s="162"/>
      <c r="G59" s="162"/>
      <c r="H59" s="162"/>
      <c r="I59" s="162"/>
      <c r="J59" s="162"/>
      <c r="K59" s="162"/>
      <c r="L59" s="162"/>
      <c r="M59" s="162"/>
      <c r="N59" s="164"/>
    </row>
    <row r="60" spans="1:14">
      <c r="A60" s="161"/>
      <c r="B60" s="162"/>
      <c r="C60" s="162"/>
      <c r="D60" s="162"/>
      <c r="E60" s="162"/>
      <c r="F60" s="162"/>
      <c r="G60" s="162"/>
      <c r="H60" s="162"/>
      <c r="I60" s="162"/>
      <c r="J60" s="162"/>
      <c r="K60" s="162"/>
      <c r="L60" s="162"/>
      <c r="M60" s="162"/>
      <c r="N60" s="164"/>
    </row>
    <row r="61" spans="1:14">
      <c r="A61" s="161"/>
      <c r="B61" s="162"/>
      <c r="C61" s="162"/>
      <c r="D61" s="162"/>
      <c r="E61" s="162"/>
      <c r="F61" s="162"/>
      <c r="G61" s="162"/>
      <c r="H61" s="162"/>
      <c r="I61" s="162"/>
      <c r="J61" s="162"/>
      <c r="K61" s="162"/>
      <c r="L61" s="162"/>
      <c r="M61" s="162"/>
      <c r="N61" s="164"/>
    </row>
    <row r="62" spans="1:14">
      <c r="A62" s="161"/>
      <c r="B62" s="162"/>
      <c r="C62" s="162"/>
      <c r="D62" s="162"/>
      <c r="E62" s="162"/>
      <c r="F62" s="162"/>
      <c r="G62" s="162"/>
      <c r="H62" s="162"/>
      <c r="I62" s="162"/>
      <c r="J62" s="162"/>
      <c r="K62" s="162"/>
      <c r="L62" s="162"/>
      <c r="M62" s="162"/>
      <c r="N62" s="164"/>
    </row>
    <row r="63" spans="1:14">
      <c r="A63" s="161"/>
      <c r="B63" s="162"/>
      <c r="C63" s="162"/>
      <c r="D63" s="162"/>
      <c r="E63" s="162"/>
      <c r="F63" s="162"/>
      <c r="G63" s="162"/>
      <c r="H63" s="162"/>
      <c r="I63" s="162"/>
      <c r="J63" s="162"/>
      <c r="K63" s="162"/>
      <c r="L63" s="162"/>
      <c r="M63" s="162"/>
      <c r="N63" s="164"/>
    </row>
    <row r="64" spans="1:14">
      <c r="A64" s="161"/>
      <c r="B64" s="162"/>
      <c r="C64" s="162"/>
      <c r="D64" s="162"/>
      <c r="E64" s="162"/>
      <c r="F64" s="162"/>
      <c r="G64" s="162"/>
      <c r="H64" s="162"/>
      <c r="I64" s="162"/>
      <c r="J64" s="162"/>
      <c r="K64" s="162"/>
      <c r="L64" s="162"/>
      <c r="M64" s="162"/>
      <c r="N64" s="164"/>
    </row>
    <row r="65" spans="1:14">
      <c r="A65" s="161"/>
      <c r="B65" s="162"/>
      <c r="C65" s="162"/>
      <c r="D65" s="162"/>
      <c r="E65" s="162"/>
      <c r="F65" s="162"/>
      <c r="G65" s="162"/>
      <c r="H65" s="162"/>
      <c r="I65" s="162"/>
      <c r="J65" s="162"/>
      <c r="K65" s="162"/>
      <c r="L65" s="162"/>
      <c r="M65" s="162"/>
      <c r="N65" s="164"/>
    </row>
    <row r="66" spans="1:14">
      <c r="A66" s="161"/>
      <c r="B66" s="162"/>
      <c r="C66" s="162"/>
      <c r="D66" s="162"/>
      <c r="E66" s="162"/>
      <c r="F66" s="162"/>
      <c r="G66" s="162"/>
      <c r="H66" s="162"/>
      <c r="I66" s="162"/>
      <c r="J66" s="162"/>
      <c r="K66" s="162"/>
      <c r="L66" s="162"/>
      <c r="M66" s="162"/>
      <c r="N66" s="164"/>
    </row>
    <row r="67" spans="1:14">
      <c r="A67" s="161"/>
      <c r="B67" s="162"/>
      <c r="C67" s="162"/>
      <c r="D67" s="162"/>
      <c r="E67" s="162"/>
      <c r="F67" s="162"/>
      <c r="G67" s="162"/>
      <c r="H67" s="162"/>
      <c r="I67" s="162"/>
      <c r="J67" s="162"/>
      <c r="K67" s="162"/>
      <c r="L67" s="162"/>
      <c r="M67" s="162"/>
      <c r="N67" s="164"/>
    </row>
    <row r="68" spans="1:14">
      <c r="A68" s="169" t="s">
        <v>204</v>
      </c>
      <c r="B68" s="162"/>
      <c r="C68" s="162"/>
      <c r="D68" s="162"/>
      <c r="E68" s="162"/>
      <c r="F68" s="162"/>
      <c r="G68" s="162"/>
      <c r="H68" s="162"/>
      <c r="I68" s="162"/>
      <c r="J68" s="162"/>
      <c r="K68" s="162"/>
      <c r="L68" s="162"/>
      <c r="M68" s="162"/>
      <c r="N68" s="164"/>
    </row>
    <row r="69" spans="1:14">
      <c r="A69" s="169" t="s">
        <v>206</v>
      </c>
      <c r="B69" s="162"/>
      <c r="C69" s="162"/>
      <c r="D69" s="162"/>
      <c r="E69" s="162"/>
      <c r="F69" s="162"/>
      <c r="G69" s="162"/>
      <c r="H69" s="162"/>
      <c r="I69" s="162"/>
      <c r="J69" s="162"/>
      <c r="K69" s="162"/>
      <c r="L69" s="162"/>
      <c r="M69" s="162"/>
      <c r="N69" s="164"/>
    </row>
    <row r="70" spans="1:14">
      <c r="A70" s="169" t="s">
        <v>205</v>
      </c>
      <c r="B70" s="162"/>
      <c r="C70" s="162"/>
      <c r="D70" s="162"/>
      <c r="E70" s="162"/>
      <c r="F70" s="162"/>
      <c r="G70" s="162"/>
      <c r="H70" s="162"/>
      <c r="I70" s="162"/>
      <c r="J70" s="162"/>
      <c r="K70" s="162"/>
      <c r="L70" s="162"/>
      <c r="M70" s="162"/>
      <c r="N70" s="164"/>
    </row>
    <row r="71" spans="1:14">
      <c r="A71" s="169"/>
      <c r="B71" s="162"/>
      <c r="C71" s="162"/>
      <c r="D71" s="162"/>
      <c r="E71" s="162"/>
      <c r="F71" s="162"/>
      <c r="G71" s="162"/>
      <c r="H71" s="162"/>
      <c r="I71" s="162"/>
      <c r="J71" s="162"/>
      <c r="K71" s="162"/>
      <c r="L71" s="162"/>
      <c r="M71" s="162"/>
      <c r="N71" s="164"/>
    </row>
    <row r="72" spans="1:14">
      <c r="A72" s="169"/>
      <c r="B72" s="162"/>
      <c r="C72" s="162"/>
      <c r="D72" s="162"/>
      <c r="E72" s="162"/>
      <c r="F72" s="162"/>
      <c r="G72" s="162"/>
      <c r="H72" s="162"/>
      <c r="I72" s="162"/>
      <c r="J72" s="162"/>
      <c r="K72" s="162"/>
      <c r="L72" s="162"/>
      <c r="M72" s="162"/>
      <c r="N72" s="164"/>
    </row>
    <row r="73" spans="1:14">
      <c r="A73" s="169" t="s">
        <v>207</v>
      </c>
      <c r="B73" s="162"/>
      <c r="C73" s="162"/>
      <c r="D73" s="162"/>
      <c r="E73" s="162"/>
      <c r="F73" s="162"/>
      <c r="G73" s="162"/>
      <c r="H73" s="162"/>
      <c r="I73" s="162"/>
      <c r="J73" s="162"/>
      <c r="K73" s="162"/>
      <c r="L73" s="162"/>
      <c r="M73" s="162"/>
      <c r="N73" s="164"/>
    </row>
    <row r="74" spans="1:14">
      <c r="A74" s="169" t="s">
        <v>208</v>
      </c>
      <c r="B74" s="162"/>
      <c r="C74" s="162"/>
      <c r="D74" s="162"/>
      <c r="E74" s="162"/>
      <c r="F74" s="162"/>
      <c r="G74" s="162"/>
      <c r="H74" s="162"/>
      <c r="I74" s="162"/>
      <c r="J74" s="162"/>
      <c r="K74" s="162"/>
      <c r="L74" s="162"/>
      <c r="M74" s="162"/>
      <c r="N74" s="164"/>
    </row>
    <row r="75" spans="1:14">
      <c r="A75" s="169" t="s">
        <v>209</v>
      </c>
      <c r="B75" s="162"/>
      <c r="C75" s="162"/>
      <c r="D75" s="162"/>
      <c r="E75" s="162"/>
      <c r="F75" s="162"/>
      <c r="G75" s="162"/>
      <c r="H75" s="162"/>
      <c r="I75" s="162"/>
      <c r="J75" s="162"/>
      <c r="K75" s="162"/>
      <c r="L75" s="162"/>
      <c r="M75" s="162"/>
      <c r="N75" s="164"/>
    </row>
    <row r="76" spans="1:14">
      <c r="A76" s="161"/>
      <c r="B76" s="162"/>
      <c r="C76" s="162"/>
      <c r="D76" s="162"/>
      <c r="E76" s="162"/>
      <c r="F76" s="162"/>
      <c r="G76" s="162"/>
      <c r="H76" s="162"/>
      <c r="I76" s="162"/>
      <c r="J76" s="162"/>
      <c r="K76" s="162"/>
      <c r="L76" s="162"/>
      <c r="M76" s="162"/>
      <c r="N76" s="164"/>
    </row>
    <row r="77" spans="1:14">
      <c r="A77" s="170" t="s">
        <v>210</v>
      </c>
      <c r="B77" s="171"/>
      <c r="C77" s="171"/>
      <c r="D77" s="171"/>
      <c r="E77" s="171"/>
      <c r="F77" s="171"/>
      <c r="G77" s="171"/>
      <c r="H77" s="171"/>
      <c r="I77" s="171"/>
      <c r="J77" s="171"/>
      <c r="K77" s="171"/>
      <c r="L77" s="171"/>
      <c r="M77" s="171"/>
      <c r="N77" s="172"/>
    </row>
    <row r="81" spans="1:1">
      <c r="A81" s="1" t="s">
        <v>681</v>
      </c>
    </row>
    <row r="82" spans="1:1">
      <c r="A82" s="452" t="s">
        <v>679</v>
      </c>
    </row>
  </sheetData>
  <hyperlinks>
    <hyperlink ref="A82" location="Contents!A1" display="Link to Contents" xr:uid="{00000000-0004-0000-2A00-000000000000}"/>
  </hyperlinks>
  <pageMargins left="0.25" right="0.25" top="0.75" bottom="0.75" header="0.3" footer="0.3"/>
  <headerFooter alignWithMargins="0"/>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6" tint="0.39997558519241921"/>
  </sheetPr>
  <dimension ref="A30:Z36"/>
  <sheetViews>
    <sheetView showGridLines="0" zoomScaleNormal="100" workbookViewId="0"/>
  </sheetViews>
  <sheetFormatPr defaultRowHeight="15"/>
  <cols>
    <col min="26" max="26" width="9.140625" style="454"/>
  </cols>
  <sheetData>
    <row r="30" spans="1:1">
      <c r="A30" s="450" t="s">
        <v>695</v>
      </c>
    </row>
    <row r="35" spans="1:1">
      <c r="A35" s="1" t="s">
        <v>681</v>
      </c>
    </row>
    <row r="36" spans="1:1">
      <c r="A36" s="452" t="s">
        <v>679</v>
      </c>
    </row>
  </sheetData>
  <hyperlinks>
    <hyperlink ref="A36" location="Contents!A1" display="Link to Contents" xr:uid="{00000000-0004-0000-2B00-000000000000}"/>
  </hyperlink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6" tint="0.39997558519241921"/>
  </sheetPr>
  <dimension ref="A2:Z35"/>
  <sheetViews>
    <sheetView showGridLines="0" zoomScaleNormal="100" workbookViewId="0"/>
  </sheetViews>
  <sheetFormatPr defaultRowHeight="15"/>
  <cols>
    <col min="26" max="26" width="9.140625" style="453"/>
  </cols>
  <sheetData>
    <row r="2" spans="26:26">
      <c r="Z2" s="453">
        <v>1990</v>
      </c>
    </row>
    <row r="3" spans="26:26">
      <c r="Z3" s="453">
        <v>1991</v>
      </c>
    </row>
    <row r="4" spans="26:26">
      <c r="Z4" s="453">
        <v>1992</v>
      </c>
    </row>
    <row r="5" spans="26:26">
      <c r="Z5" s="453">
        <v>1993</v>
      </c>
    </row>
    <row r="6" spans="26:26">
      <c r="Z6" s="453">
        <v>1994</v>
      </c>
    </row>
    <row r="7" spans="26:26">
      <c r="Z7" s="453">
        <v>1995</v>
      </c>
    </row>
    <row r="8" spans="26:26">
      <c r="Z8" s="453">
        <v>1996</v>
      </c>
    </row>
    <row r="9" spans="26:26">
      <c r="Z9" s="453">
        <v>1997</v>
      </c>
    </row>
    <row r="10" spans="26:26">
      <c r="Z10" s="453">
        <v>1998</v>
      </c>
    </row>
    <row r="11" spans="26:26">
      <c r="Z11" s="453">
        <v>1999</v>
      </c>
    </row>
    <row r="12" spans="26:26">
      <c r="Z12" s="453">
        <v>2000</v>
      </c>
    </row>
    <row r="13" spans="26:26">
      <c r="Z13" s="453">
        <v>2001</v>
      </c>
    </row>
    <row r="14" spans="26:26">
      <c r="Z14" s="453">
        <v>2002</v>
      </c>
    </row>
    <row r="15" spans="26:26">
      <c r="Z15" s="453">
        <v>2003</v>
      </c>
    </row>
    <row r="16" spans="26:26">
      <c r="Z16" s="453">
        <v>2004</v>
      </c>
    </row>
    <row r="17" spans="1:26">
      <c r="Z17" s="453">
        <v>2005</v>
      </c>
    </row>
    <row r="18" spans="1:26">
      <c r="Z18" s="453">
        <v>2006</v>
      </c>
    </row>
    <row r="19" spans="1:26">
      <c r="Z19" s="453">
        <v>2007</v>
      </c>
    </row>
    <row r="20" spans="1:26">
      <c r="Z20" s="453">
        <v>2008</v>
      </c>
    </row>
    <row r="21" spans="1:26">
      <c r="Z21" s="453">
        <v>2009</v>
      </c>
    </row>
    <row r="22" spans="1:26">
      <c r="Z22" s="453">
        <v>2010</v>
      </c>
    </row>
    <row r="23" spans="1:26">
      <c r="Z23" s="453">
        <v>2011</v>
      </c>
    </row>
    <row r="24" spans="1:26">
      <c r="Z24" s="453">
        <v>2012</v>
      </c>
    </row>
    <row r="25" spans="1:26">
      <c r="Z25" s="453">
        <v>2013</v>
      </c>
    </row>
    <row r="26" spans="1:26">
      <c r="Z26" s="453">
        <v>2014</v>
      </c>
    </row>
    <row r="27" spans="1:26">
      <c r="Z27" s="453">
        <v>2015</v>
      </c>
    </row>
    <row r="28" spans="1:26">
      <c r="Z28" s="453">
        <v>2016</v>
      </c>
    </row>
    <row r="29" spans="1:26">
      <c r="A29" s="450" t="s">
        <v>684</v>
      </c>
      <c r="Z29" s="453">
        <v>2017</v>
      </c>
    </row>
    <row r="30" spans="1:26">
      <c r="A30" s="450" t="s">
        <v>695</v>
      </c>
      <c r="Z30" s="453">
        <v>2018</v>
      </c>
    </row>
    <row r="31" spans="1:26">
      <c r="Z31" s="453">
        <v>2019</v>
      </c>
    </row>
    <row r="34" spans="1:1">
      <c r="A34" s="1" t="s">
        <v>681</v>
      </c>
    </row>
    <row r="35" spans="1:1">
      <c r="A35" s="452" t="s">
        <v>679</v>
      </c>
    </row>
  </sheetData>
  <hyperlinks>
    <hyperlink ref="A35" location="Contents!A1" display="Link to Contents" xr:uid="{00000000-0004-0000-2C00-000000000000}"/>
  </hyperlink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6" tint="0.39997558519241921"/>
  </sheetPr>
  <dimension ref="A2:Z35"/>
  <sheetViews>
    <sheetView showGridLines="0" workbookViewId="0"/>
  </sheetViews>
  <sheetFormatPr defaultRowHeight="15"/>
  <cols>
    <col min="26" max="26" width="9.140625" style="453"/>
  </cols>
  <sheetData>
    <row r="2" spans="26:26">
      <c r="Z2" s="453">
        <v>1990</v>
      </c>
    </row>
    <row r="3" spans="26:26">
      <c r="Z3" s="453">
        <v>1991</v>
      </c>
    </row>
    <row r="4" spans="26:26">
      <c r="Z4" s="453">
        <v>1992</v>
      </c>
    </row>
    <row r="5" spans="26:26">
      <c r="Z5" s="453">
        <v>1993</v>
      </c>
    </row>
    <row r="6" spans="26:26">
      <c r="Z6" s="453">
        <v>1994</v>
      </c>
    </row>
    <row r="7" spans="26:26">
      <c r="Z7" s="453">
        <v>1995</v>
      </c>
    </row>
    <row r="8" spans="26:26">
      <c r="Z8" s="453">
        <v>1996</v>
      </c>
    </row>
    <row r="9" spans="26:26">
      <c r="Z9" s="453">
        <v>1997</v>
      </c>
    </row>
    <row r="10" spans="26:26">
      <c r="Z10" s="453">
        <v>1998</v>
      </c>
    </row>
    <row r="11" spans="26:26">
      <c r="Z11" s="453">
        <v>1999</v>
      </c>
    </row>
    <row r="12" spans="26:26">
      <c r="Z12" s="453">
        <v>2000</v>
      </c>
    </row>
    <row r="13" spans="26:26">
      <c r="Z13" s="453">
        <v>2001</v>
      </c>
    </row>
    <row r="14" spans="26:26">
      <c r="Z14" s="453">
        <v>2002</v>
      </c>
    </row>
    <row r="15" spans="26:26">
      <c r="Z15" s="453">
        <v>2003</v>
      </c>
    </row>
    <row r="16" spans="26:26">
      <c r="Z16" s="453">
        <v>2004</v>
      </c>
    </row>
    <row r="17" spans="1:26">
      <c r="Z17" s="453">
        <v>2005</v>
      </c>
    </row>
    <row r="18" spans="1:26">
      <c r="Z18" s="453">
        <v>2006</v>
      </c>
    </row>
    <row r="19" spans="1:26">
      <c r="Z19" s="453">
        <v>2007</v>
      </c>
    </row>
    <row r="20" spans="1:26">
      <c r="Z20" s="453">
        <v>2008</v>
      </c>
    </row>
    <row r="21" spans="1:26">
      <c r="Z21" s="453">
        <v>2009</v>
      </c>
    </row>
    <row r="22" spans="1:26">
      <c r="Z22" s="453">
        <v>2010</v>
      </c>
    </row>
    <row r="23" spans="1:26">
      <c r="Z23" s="453">
        <v>2011</v>
      </c>
    </row>
    <row r="24" spans="1:26">
      <c r="Z24" s="453">
        <v>2012</v>
      </c>
    </row>
    <row r="25" spans="1:26">
      <c r="Z25" s="453">
        <v>2013</v>
      </c>
    </row>
    <row r="26" spans="1:26">
      <c r="Z26" s="453">
        <v>2014</v>
      </c>
    </row>
    <row r="27" spans="1:26">
      <c r="Z27" s="453">
        <v>2015</v>
      </c>
    </row>
    <row r="28" spans="1:26">
      <c r="Z28" s="453">
        <v>2016</v>
      </c>
    </row>
    <row r="29" spans="1:26">
      <c r="A29" s="450" t="s">
        <v>191</v>
      </c>
      <c r="Z29" s="453">
        <v>2017</v>
      </c>
    </row>
    <row r="30" spans="1:26">
      <c r="A30" s="450" t="s">
        <v>696</v>
      </c>
      <c r="Z30" s="453">
        <v>2018</v>
      </c>
    </row>
    <row r="31" spans="1:26">
      <c r="A31" s="450" t="s">
        <v>678</v>
      </c>
      <c r="Z31" s="453">
        <v>2019</v>
      </c>
    </row>
    <row r="32" spans="1:26">
      <c r="A32" s="450" t="s">
        <v>703</v>
      </c>
    </row>
    <row r="34" spans="1:1">
      <c r="A34" s="1" t="s">
        <v>681</v>
      </c>
    </row>
    <row r="35" spans="1:1">
      <c r="A35" s="452" t="s">
        <v>679</v>
      </c>
    </row>
  </sheetData>
  <hyperlinks>
    <hyperlink ref="A35" location="Contents!A1" display="Link to Contents" xr:uid="{00000000-0004-0000-2D00-000000000000}"/>
  </hyperlinks>
  <pageMargins left="0.7" right="0.7" top="0.75" bottom="0.75" header="0.3" footer="0.3"/>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6" tint="0.39997558519241921"/>
  </sheetPr>
  <dimension ref="A2:Z35"/>
  <sheetViews>
    <sheetView showGridLines="0" zoomScaleNormal="100" workbookViewId="0"/>
  </sheetViews>
  <sheetFormatPr defaultRowHeight="15"/>
  <cols>
    <col min="26" max="26" width="9.140625" style="453"/>
  </cols>
  <sheetData>
    <row r="2" spans="26:26">
      <c r="Z2" s="453">
        <v>1990</v>
      </c>
    </row>
    <row r="3" spans="26:26">
      <c r="Z3" s="453">
        <v>1991</v>
      </c>
    </row>
    <row r="4" spans="26:26">
      <c r="Z4" s="453">
        <v>1992</v>
      </c>
    </row>
    <row r="5" spans="26:26">
      <c r="Z5" s="453">
        <v>1993</v>
      </c>
    </row>
    <row r="6" spans="26:26">
      <c r="Z6" s="453">
        <v>1994</v>
      </c>
    </row>
    <row r="7" spans="26:26">
      <c r="Z7" s="453">
        <v>1995</v>
      </c>
    </row>
    <row r="8" spans="26:26">
      <c r="Z8" s="453">
        <v>1996</v>
      </c>
    </row>
    <row r="9" spans="26:26">
      <c r="Z9" s="453">
        <v>1997</v>
      </c>
    </row>
    <row r="10" spans="26:26">
      <c r="Z10" s="453">
        <v>1998</v>
      </c>
    </row>
    <row r="11" spans="26:26">
      <c r="Z11" s="453">
        <v>1999</v>
      </c>
    </row>
    <row r="12" spans="26:26">
      <c r="Z12" s="453">
        <v>2000</v>
      </c>
    </row>
    <row r="13" spans="26:26">
      <c r="Z13" s="453">
        <v>2001</v>
      </c>
    </row>
    <row r="14" spans="26:26">
      <c r="Z14" s="453">
        <v>2002</v>
      </c>
    </row>
    <row r="15" spans="26:26">
      <c r="Z15" s="453">
        <v>2003</v>
      </c>
    </row>
    <row r="16" spans="26:26">
      <c r="Z16" s="453">
        <v>2004</v>
      </c>
    </row>
    <row r="17" spans="1:26">
      <c r="Z17" s="453">
        <v>2005</v>
      </c>
    </row>
    <row r="18" spans="1:26">
      <c r="Z18" s="453">
        <v>2006</v>
      </c>
    </row>
    <row r="19" spans="1:26">
      <c r="Z19" s="453">
        <v>2007</v>
      </c>
    </row>
    <row r="20" spans="1:26">
      <c r="Z20" s="453">
        <v>2008</v>
      </c>
    </row>
    <row r="21" spans="1:26">
      <c r="Z21" s="453">
        <v>2009</v>
      </c>
    </row>
    <row r="22" spans="1:26">
      <c r="Z22" s="453">
        <v>2010</v>
      </c>
    </row>
    <row r="23" spans="1:26">
      <c r="Z23" s="453">
        <v>2011</v>
      </c>
    </row>
    <row r="24" spans="1:26">
      <c r="Z24" s="453">
        <v>2012</v>
      </c>
    </row>
    <row r="25" spans="1:26">
      <c r="Z25" s="453">
        <v>2013</v>
      </c>
    </row>
    <row r="26" spans="1:26">
      <c r="Z26" s="453">
        <v>2014</v>
      </c>
    </row>
    <row r="27" spans="1:26">
      <c r="Z27" s="453">
        <v>2015</v>
      </c>
    </row>
    <row r="28" spans="1:26">
      <c r="Z28" s="453">
        <v>2016</v>
      </c>
    </row>
    <row r="29" spans="1:26">
      <c r="A29" s="450" t="s">
        <v>684</v>
      </c>
      <c r="Z29" s="453">
        <v>2017</v>
      </c>
    </row>
    <row r="30" spans="1:26">
      <c r="A30" s="450" t="s">
        <v>704</v>
      </c>
      <c r="Z30" s="453">
        <v>2018</v>
      </c>
    </row>
    <row r="31" spans="1:26">
      <c r="Z31" s="453">
        <v>2019</v>
      </c>
    </row>
    <row r="34" spans="1:1">
      <c r="A34" s="1" t="s">
        <v>681</v>
      </c>
    </row>
    <row r="35" spans="1:1">
      <c r="A35" s="452" t="s">
        <v>679</v>
      </c>
    </row>
  </sheetData>
  <hyperlinks>
    <hyperlink ref="A35" location="Contents!A1" display="Link to Contents" xr:uid="{00000000-0004-0000-2E00-000000000000}"/>
  </hyperlinks>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6" tint="0.39997558519241921"/>
  </sheetPr>
  <dimension ref="A1:Z35"/>
  <sheetViews>
    <sheetView showGridLines="0" workbookViewId="0"/>
  </sheetViews>
  <sheetFormatPr defaultRowHeight="15"/>
  <cols>
    <col min="15" max="15" width="18.5703125" customWidth="1"/>
    <col min="26" max="26" width="9.140625" style="454"/>
  </cols>
  <sheetData>
    <row r="1" spans="15:26">
      <c r="O1" s="450" t="s">
        <v>697</v>
      </c>
    </row>
    <row r="2" spans="15:26">
      <c r="O2" s="482" t="s">
        <v>213</v>
      </c>
      <c r="P2" s="482" t="s">
        <v>54</v>
      </c>
      <c r="Q2" s="482" t="s">
        <v>215</v>
      </c>
      <c r="Z2" s="454">
        <v>1990</v>
      </c>
    </row>
    <row r="3" spans="15:26">
      <c r="O3" s="450" t="s">
        <v>229</v>
      </c>
      <c r="P3" s="483">
        <v>3.4414611492173921</v>
      </c>
      <c r="Q3" s="483">
        <v>1.8865929888017734</v>
      </c>
      <c r="Z3" s="454">
        <v>1991</v>
      </c>
    </row>
    <row r="4" spans="15:26">
      <c r="O4" s="450" t="s">
        <v>232</v>
      </c>
      <c r="P4" s="483">
        <v>4.1198491209550898</v>
      </c>
      <c r="Q4" s="483">
        <v>2.5890755528141938</v>
      </c>
      <c r="Z4" s="454">
        <v>1992</v>
      </c>
    </row>
    <row r="5" spans="15:26">
      <c r="O5" s="450" t="s">
        <v>233</v>
      </c>
      <c r="P5" s="483">
        <v>4.0971791240772211</v>
      </c>
      <c r="Q5" s="483">
        <v>2.6651736126373704</v>
      </c>
      <c r="Z5" s="454">
        <v>1993</v>
      </c>
    </row>
    <row r="6" spans="15:26">
      <c r="O6" s="450" t="s">
        <v>236</v>
      </c>
      <c r="P6" s="483">
        <v>3.9555695388813188</v>
      </c>
      <c r="Q6" s="483">
        <v>2.5052170881210913</v>
      </c>
      <c r="Z6" s="454">
        <v>1994</v>
      </c>
    </row>
    <row r="7" spans="15:26">
      <c r="O7" s="450" t="s">
        <v>238</v>
      </c>
      <c r="P7" s="483">
        <v>4.4054683646178541</v>
      </c>
      <c r="Q7" s="483">
        <v>2.9905267159714994</v>
      </c>
      <c r="Z7" s="454">
        <v>1995</v>
      </c>
    </row>
    <row r="8" spans="15:26">
      <c r="O8" s="450" t="s">
        <v>239</v>
      </c>
      <c r="P8" s="483">
        <v>4.5728280312208911</v>
      </c>
      <c r="Q8" s="483">
        <v>3.3120786802892694</v>
      </c>
      <c r="Z8" s="454">
        <v>1996</v>
      </c>
    </row>
    <row r="9" spans="15:26">
      <c r="O9" s="450" t="s">
        <v>241</v>
      </c>
      <c r="P9" s="483">
        <v>4.6402677272124926</v>
      </c>
      <c r="Q9" s="483">
        <v>3.5179956080900792</v>
      </c>
      <c r="Z9" s="454">
        <v>1997</v>
      </c>
    </row>
    <row r="10" spans="15:26">
      <c r="O10" s="450" t="s">
        <v>242</v>
      </c>
      <c r="P10" s="483">
        <v>4.7958519432265589</v>
      </c>
      <c r="Q10" s="483">
        <v>3.569128598913784</v>
      </c>
      <c r="Z10" s="454">
        <v>1998</v>
      </c>
    </row>
    <row r="11" spans="15:26">
      <c r="O11" s="450" t="s">
        <v>243</v>
      </c>
      <c r="P11" s="483">
        <v>4.5089743473501791</v>
      </c>
      <c r="Q11" s="483">
        <v>3.5033498676547876</v>
      </c>
      <c r="Z11" s="454">
        <v>1999</v>
      </c>
    </row>
    <row r="12" spans="15:26">
      <c r="O12" s="450" t="s">
        <v>244</v>
      </c>
      <c r="P12" s="483">
        <v>4.6137731391080408</v>
      </c>
      <c r="Q12" s="483">
        <v>3.6470498108824669</v>
      </c>
      <c r="Z12" s="454">
        <v>2000</v>
      </c>
    </row>
    <row r="13" spans="15:26">
      <c r="O13" s="484" t="s">
        <v>245</v>
      </c>
      <c r="P13" s="485">
        <v>4.6869322501693658</v>
      </c>
      <c r="Q13" s="485">
        <v>3.6790041637804047</v>
      </c>
      <c r="Z13" s="454">
        <v>2001</v>
      </c>
    </row>
    <row r="14" spans="15:26">
      <c r="Z14" s="454">
        <v>2002</v>
      </c>
    </row>
    <row r="15" spans="15:26">
      <c r="Z15" s="454">
        <v>2003</v>
      </c>
    </row>
    <row r="16" spans="15:26">
      <c r="Z16" s="454">
        <v>2004</v>
      </c>
    </row>
    <row r="17" spans="26:26">
      <c r="Z17" s="454">
        <v>2005</v>
      </c>
    </row>
    <row r="18" spans="26:26">
      <c r="Z18" s="454">
        <v>2006</v>
      </c>
    </row>
    <row r="19" spans="26:26">
      <c r="Z19" s="454">
        <v>2007</v>
      </c>
    </row>
    <row r="20" spans="26:26">
      <c r="Z20" s="454">
        <v>2008</v>
      </c>
    </row>
    <row r="21" spans="26:26">
      <c r="Z21" s="454">
        <v>2009</v>
      </c>
    </row>
    <row r="22" spans="26:26">
      <c r="Z22" s="454">
        <v>2010</v>
      </c>
    </row>
    <row r="23" spans="26:26">
      <c r="Z23" s="454">
        <v>2011</v>
      </c>
    </row>
    <row r="24" spans="26:26">
      <c r="Z24" s="454">
        <v>2012</v>
      </c>
    </row>
    <row r="25" spans="26:26">
      <c r="Z25" s="454">
        <v>2013</v>
      </c>
    </row>
    <row r="26" spans="26:26">
      <c r="Z26" s="454">
        <v>2014</v>
      </c>
    </row>
    <row r="27" spans="26:26">
      <c r="Z27" s="454">
        <v>2015</v>
      </c>
    </row>
    <row r="28" spans="26:26">
      <c r="Z28" s="454">
        <v>2016</v>
      </c>
    </row>
    <row r="29" spans="26:26">
      <c r="Z29" s="454">
        <v>2017</v>
      </c>
    </row>
    <row r="30" spans="26:26">
      <c r="Z30" s="454">
        <v>2018</v>
      </c>
    </row>
    <row r="31" spans="26:26">
      <c r="Z31" s="454">
        <v>2019</v>
      </c>
    </row>
    <row r="34" spans="1:1">
      <c r="A34" s="1" t="s">
        <v>681</v>
      </c>
    </row>
    <row r="35" spans="1:1">
      <c r="A35" s="452" t="s">
        <v>679</v>
      </c>
    </row>
  </sheetData>
  <hyperlinks>
    <hyperlink ref="A35" location="Contents!A1" display="Link to Contents" xr:uid="{00000000-0004-0000-2F00-000000000000}"/>
  </hyperlink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6" tint="0.39997558519241921"/>
  </sheetPr>
  <dimension ref="A29:Z35"/>
  <sheetViews>
    <sheetView showGridLines="0" workbookViewId="0"/>
  </sheetViews>
  <sheetFormatPr defaultRowHeight="15"/>
  <cols>
    <col min="26" max="26" width="9.140625" style="454"/>
  </cols>
  <sheetData>
    <row r="29" spans="1:1">
      <c r="A29" s="1" t="s">
        <v>246</v>
      </c>
    </row>
    <row r="30" spans="1:1">
      <c r="A30" s="23" t="s">
        <v>707</v>
      </c>
    </row>
    <row r="34" spans="1:1">
      <c r="A34" s="1" t="s">
        <v>681</v>
      </c>
    </row>
    <row r="35" spans="1:1">
      <c r="A35" s="452" t="s">
        <v>679</v>
      </c>
    </row>
  </sheetData>
  <hyperlinks>
    <hyperlink ref="A35" location="Contents!A1" display="Link to Contents" xr:uid="{00000000-0004-0000-3000-000000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40"/>
  <sheetViews>
    <sheetView showGridLines="0" zoomScale="120" zoomScaleNormal="120" zoomScalePageLayoutView="125" workbookViewId="0"/>
  </sheetViews>
  <sheetFormatPr defaultColWidth="8.85546875" defaultRowHeight="15"/>
  <cols>
    <col min="1" max="3" width="8.85546875" style="3"/>
    <col min="4" max="4" width="8.28515625" style="3" customWidth="1"/>
    <col min="5" max="5" width="3.85546875" style="3" customWidth="1"/>
    <col min="6" max="6" width="8.85546875" style="3"/>
    <col min="7" max="7" width="8.85546875" style="3" customWidth="1"/>
    <col min="8" max="9" width="8.85546875" style="3"/>
    <col min="10" max="10" width="3.85546875" style="3" customWidth="1"/>
    <col min="11" max="13" width="8.85546875" style="3"/>
    <col min="14" max="14" width="3.85546875" style="3" customWidth="1"/>
    <col min="15" max="28" width="8.85546875" style="3"/>
    <col min="29" max="41" width="8.85546875" style="3" customWidth="1"/>
    <col min="42" max="16384" width="8.85546875" style="3"/>
  </cols>
  <sheetData>
    <row r="1" spans="1:40">
      <c r="A1" s="19" t="s">
        <v>353</v>
      </c>
      <c r="B1" s="25"/>
      <c r="C1" s="25"/>
      <c r="D1" s="25"/>
      <c r="E1" s="25"/>
      <c r="F1" s="25"/>
      <c r="G1" s="25"/>
      <c r="H1" s="25"/>
      <c r="I1" s="19"/>
      <c r="J1" s="19"/>
      <c r="K1" s="19"/>
      <c r="L1" s="19"/>
      <c r="M1" s="19"/>
      <c r="N1" s="25"/>
      <c r="O1" s="19"/>
      <c r="P1" s="19"/>
    </row>
    <row r="2" spans="1:40">
      <c r="A2" s="26"/>
      <c r="B2" s="27"/>
      <c r="C2" s="27"/>
      <c r="D2" s="27"/>
      <c r="E2" s="27"/>
      <c r="F2" s="27"/>
      <c r="G2" s="27"/>
      <c r="H2" s="25"/>
      <c r="I2" s="19"/>
      <c r="J2" s="19"/>
      <c r="K2" s="19"/>
      <c r="L2" s="26"/>
      <c r="M2" s="26"/>
      <c r="N2" s="27"/>
      <c r="O2" s="26"/>
      <c r="P2" s="26"/>
    </row>
    <row r="3" spans="1:40" ht="23.1" customHeight="1">
      <c r="A3" s="521" t="s">
        <v>3</v>
      </c>
      <c r="B3" s="518" t="s">
        <v>99</v>
      </c>
      <c r="C3" s="518"/>
      <c r="D3" s="518"/>
      <c r="E3" s="24"/>
      <c r="F3" s="518" t="s">
        <v>100</v>
      </c>
      <c r="G3" s="518"/>
      <c r="H3" s="518"/>
      <c r="I3" s="519" t="s">
        <v>56</v>
      </c>
      <c r="J3" s="400"/>
      <c r="K3" s="518" t="s">
        <v>101</v>
      </c>
      <c r="L3" s="518"/>
      <c r="M3" s="518"/>
      <c r="N3" s="24"/>
      <c r="O3" s="524" t="s">
        <v>56</v>
      </c>
      <c r="P3" s="26"/>
    </row>
    <row r="4" spans="1:40">
      <c r="A4" s="522"/>
      <c r="B4" s="8" t="s">
        <v>57</v>
      </c>
      <c r="C4" s="8" t="s">
        <v>58</v>
      </c>
      <c r="D4" s="8" t="s">
        <v>59</v>
      </c>
      <c r="E4" s="8"/>
      <c r="F4" s="8" t="s">
        <v>57</v>
      </c>
      <c r="G4" s="8" t="s">
        <v>58</v>
      </c>
      <c r="H4" s="8" t="s">
        <v>59</v>
      </c>
      <c r="I4" s="520"/>
      <c r="J4" s="401"/>
      <c r="K4" s="8" t="s">
        <v>57</v>
      </c>
      <c r="L4" s="8" t="s">
        <v>58</v>
      </c>
      <c r="M4" s="8" t="s">
        <v>59</v>
      </c>
      <c r="N4" s="8"/>
      <c r="O4" s="525"/>
      <c r="P4" s="36"/>
      <c r="AD4"/>
      <c r="AE4"/>
      <c r="AF4"/>
      <c r="AG4"/>
      <c r="AH4"/>
      <c r="AI4"/>
      <c r="AJ4"/>
      <c r="AK4"/>
      <c r="AL4"/>
      <c r="AM4"/>
      <c r="AN4"/>
    </row>
    <row r="5" spans="1:40">
      <c r="A5" s="15">
        <v>1990</v>
      </c>
      <c r="B5" s="16">
        <v>4193.7974241900883</v>
      </c>
      <c r="C5" s="16">
        <v>5702.4401135953467</v>
      </c>
      <c r="D5" s="16">
        <v>114.224493</v>
      </c>
      <c r="E5" s="37"/>
      <c r="F5" s="16">
        <v>41.894144458995008</v>
      </c>
      <c r="G5" s="16">
        <v>56.964804382240231</v>
      </c>
      <c r="H5" s="16">
        <v>1.1410511587649264</v>
      </c>
      <c r="I5" s="38">
        <v>100.00000000000017</v>
      </c>
      <c r="J5" s="38"/>
      <c r="K5" s="29">
        <v>1.3032958208581182</v>
      </c>
      <c r="L5" s="29">
        <v>1.772132894611089</v>
      </c>
      <c r="M5" s="29">
        <v>3.5497256855530415E-2</v>
      </c>
      <c r="N5" s="37"/>
      <c r="O5" s="29">
        <v>3.1109259723247336</v>
      </c>
      <c r="P5" s="1"/>
      <c r="AD5"/>
      <c r="AE5"/>
      <c r="AF5"/>
      <c r="AG5"/>
      <c r="AH5"/>
      <c r="AI5"/>
      <c r="AJ5"/>
      <c r="AK5"/>
      <c r="AL5"/>
      <c r="AM5"/>
      <c r="AN5"/>
    </row>
    <row r="6" spans="1:40">
      <c r="A6" s="6">
        <v>1991</v>
      </c>
      <c r="B6" s="16">
        <v>4672.2305129201577</v>
      </c>
      <c r="C6" s="16">
        <v>6741.8575582928906</v>
      </c>
      <c r="D6" s="16">
        <v>124.64805862</v>
      </c>
      <c r="E6" s="16"/>
      <c r="F6" s="16">
        <v>40.491700827097006</v>
      </c>
      <c r="G6" s="16">
        <v>58.428041706075675</v>
      </c>
      <c r="H6" s="16">
        <v>1.0802574668271165</v>
      </c>
      <c r="I6" s="38">
        <v>99.999999999999801</v>
      </c>
      <c r="J6" s="38"/>
      <c r="K6" s="29">
        <v>1.2548122072057255</v>
      </c>
      <c r="L6" s="29">
        <v>1.8106480705509387</v>
      </c>
      <c r="M6" s="29">
        <v>3.3476495889564785E-2</v>
      </c>
      <c r="N6" s="16"/>
      <c r="O6" s="29">
        <v>3.0989367736462348</v>
      </c>
      <c r="P6" s="1"/>
      <c r="AD6"/>
      <c r="AE6"/>
      <c r="AF6"/>
      <c r="AG6"/>
      <c r="AH6"/>
      <c r="AI6"/>
      <c r="AJ6"/>
      <c r="AK6"/>
      <c r="AL6"/>
      <c r="AM6"/>
      <c r="AN6"/>
    </row>
    <row r="7" spans="1:40">
      <c r="A7" s="6">
        <v>1992</v>
      </c>
      <c r="B7" s="16">
        <v>5443.7686408199788</v>
      </c>
      <c r="C7" s="16">
        <v>7598.9863105482809</v>
      </c>
      <c r="D7" s="16">
        <v>71.667106819999987</v>
      </c>
      <c r="E7" s="16"/>
      <c r="F7" s="16">
        <v>41.509786833656491</v>
      </c>
      <c r="G7" s="16">
        <v>57.943737641139059</v>
      </c>
      <c r="H7" s="16">
        <v>0.54647552520435394</v>
      </c>
      <c r="I7" s="38">
        <v>99.999999999999915</v>
      </c>
      <c r="J7" s="38"/>
      <c r="K7" s="29">
        <v>1.2800343867071986</v>
      </c>
      <c r="L7" s="29">
        <v>1.7868069757192939</v>
      </c>
      <c r="M7" s="29">
        <v>1.6851627462184E-2</v>
      </c>
      <c r="N7" s="16"/>
      <c r="O7" s="29">
        <v>3.0836929898886796</v>
      </c>
      <c r="P7" s="1"/>
      <c r="AD7"/>
      <c r="AE7"/>
      <c r="AF7"/>
      <c r="AG7"/>
      <c r="AH7"/>
      <c r="AI7"/>
      <c r="AJ7"/>
      <c r="AK7"/>
      <c r="AL7"/>
      <c r="AM7"/>
      <c r="AN7"/>
    </row>
    <row r="8" spans="1:40">
      <c r="A8" s="6">
        <v>1993</v>
      </c>
      <c r="B8" s="16">
        <v>6599.3747322564168</v>
      </c>
      <c r="C8" s="16">
        <v>8913.5128646733792</v>
      </c>
      <c r="D8" s="16">
        <v>71.547838799999994</v>
      </c>
      <c r="E8" s="16"/>
      <c r="F8" s="16">
        <v>42.345933925372165</v>
      </c>
      <c r="G8" s="16">
        <v>57.194968027123686</v>
      </c>
      <c r="H8" s="16">
        <v>0.45909804750427669</v>
      </c>
      <c r="I8" s="38">
        <v>100.00000000000013</v>
      </c>
      <c r="J8" s="38"/>
      <c r="K8" s="29">
        <v>1.3210242375379413</v>
      </c>
      <c r="L8" s="29">
        <v>1.784254874675643</v>
      </c>
      <c r="M8" s="29">
        <v>1.4322027924294135E-2</v>
      </c>
      <c r="N8" s="16"/>
      <c r="O8" s="29">
        <v>3.119601140137874</v>
      </c>
      <c r="P8" s="1"/>
      <c r="AD8"/>
      <c r="AE8"/>
      <c r="AF8"/>
      <c r="AG8"/>
      <c r="AH8"/>
      <c r="AI8"/>
      <c r="AJ8"/>
      <c r="AK8"/>
      <c r="AL8"/>
      <c r="AM8"/>
      <c r="AN8"/>
    </row>
    <row r="9" spans="1:40">
      <c r="A9" s="6">
        <v>1994</v>
      </c>
      <c r="B9" s="16">
        <v>7336.5187156959591</v>
      </c>
      <c r="C9" s="16">
        <v>10413.974340313553</v>
      </c>
      <c r="D9" s="16">
        <v>50.985166700000008</v>
      </c>
      <c r="E9" s="16"/>
      <c r="F9" s="16">
        <v>41.212974697442284</v>
      </c>
      <c r="G9" s="16">
        <v>58.500615567017149</v>
      </c>
      <c r="H9" s="16">
        <v>0.28640973554071386</v>
      </c>
      <c r="I9" s="38">
        <v>100.00000000000016</v>
      </c>
      <c r="J9" s="38"/>
      <c r="K9" s="29">
        <v>1.2669178764559132</v>
      </c>
      <c r="L9" s="29">
        <v>1.7983529747521176</v>
      </c>
      <c r="M9" s="29">
        <v>8.8044509432137676E-3</v>
      </c>
      <c r="N9" s="16"/>
      <c r="O9" s="29">
        <v>3.0740753021512406</v>
      </c>
      <c r="P9" s="1"/>
      <c r="AD9"/>
      <c r="AE9"/>
      <c r="AF9"/>
      <c r="AG9"/>
      <c r="AH9"/>
      <c r="AI9"/>
      <c r="AJ9"/>
      <c r="AK9"/>
      <c r="AL9"/>
      <c r="AM9"/>
      <c r="AN9"/>
    </row>
    <row r="10" spans="1:40">
      <c r="A10" s="6">
        <v>1995</v>
      </c>
      <c r="B10" s="16">
        <v>8524.6313152455077</v>
      </c>
      <c r="C10" s="16">
        <v>11839.192724981422</v>
      </c>
      <c r="D10" s="16">
        <v>52.338859499999998</v>
      </c>
      <c r="E10" s="16"/>
      <c r="F10" s="16">
        <v>41.754326496677429</v>
      </c>
      <c r="G10" s="16">
        <v>57.989313580270164</v>
      </c>
      <c r="H10" s="16">
        <v>0.25635992305243638</v>
      </c>
      <c r="I10" s="38">
        <v>100.00000000000004</v>
      </c>
      <c r="J10" s="38"/>
      <c r="K10" s="29">
        <v>1.2765781307460491</v>
      </c>
      <c r="L10" s="29">
        <v>1.7729393752630271</v>
      </c>
      <c r="M10" s="29">
        <v>7.8378337965652935E-3</v>
      </c>
      <c r="N10" s="16"/>
      <c r="O10" s="29">
        <v>3.0573553398056394</v>
      </c>
      <c r="P10" s="1"/>
      <c r="AD10"/>
      <c r="AE10"/>
      <c r="AF10"/>
      <c r="AG10"/>
      <c r="AH10"/>
      <c r="AI10"/>
      <c r="AJ10"/>
      <c r="AK10"/>
      <c r="AL10"/>
      <c r="AM10"/>
      <c r="AN10"/>
    </row>
    <row r="11" spans="1:40">
      <c r="A11" s="6">
        <v>1996</v>
      </c>
      <c r="B11" s="16">
        <v>9552.5744209687655</v>
      </c>
      <c r="C11" s="16">
        <v>13842.156550175006</v>
      </c>
      <c r="D11" s="16">
        <v>41.168351100000002</v>
      </c>
      <c r="E11" s="16"/>
      <c r="F11" s="16">
        <v>40.76043462049735</v>
      </c>
      <c r="G11" s="16">
        <v>59.06390175109243</v>
      </c>
      <c r="H11" s="16">
        <v>0.17566362841013644</v>
      </c>
      <c r="I11" s="38">
        <v>99.999999999999915</v>
      </c>
      <c r="J11" s="38"/>
      <c r="K11" s="29">
        <v>1.243617524809506</v>
      </c>
      <c r="L11" s="29">
        <v>1.8020637901723415</v>
      </c>
      <c r="M11" s="29">
        <v>5.359569121292285E-3</v>
      </c>
      <c r="N11" s="16"/>
      <c r="O11" s="29">
        <v>3.0510408841031422</v>
      </c>
      <c r="P11" s="1"/>
      <c r="AD11"/>
      <c r="AE11"/>
      <c r="AF11"/>
      <c r="AG11"/>
      <c r="AH11"/>
      <c r="AI11"/>
      <c r="AJ11"/>
      <c r="AK11"/>
      <c r="AL11"/>
      <c r="AM11"/>
      <c r="AN11"/>
    </row>
    <row r="12" spans="1:40">
      <c r="A12" s="6">
        <v>1997</v>
      </c>
      <c r="B12" s="16">
        <v>10644.033207041055</v>
      </c>
      <c r="C12" s="16">
        <v>15888.81944263386</v>
      </c>
      <c r="D12" s="16">
        <v>26.895833210000006</v>
      </c>
      <c r="E12" s="16"/>
      <c r="F12" s="16">
        <v>40.075805740028173</v>
      </c>
      <c r="G12" s="16">
        <v>59.822928868745059</v>
      </c>
      <c r="H12" s="16">
        <v>0.10126539122662105</v>
      </c>
      <c r="I12" s="38">
        <v>99.999999999999844</v>
      </c>
      <c r="J12" s="38"/>
      <c r="K12" s="29">
        <v>1.1955933924734303</v>
      </c>
      <c r="L12" s="29">
        <v>1.7847151704910258</v>
      </c>
      <c r="M12" s="29">
        <v>3.0210804349681901E-3</v>
      </c>
      <c r="N12" s="16"/>
      <c r="O12" s="29">
        <v>2.9833296433994287</v>
      </c>
      <c r="P12" s="1"/>
      <c r="AD12"/>
      <c r="AE12"/>
      <c r="AF12"/>
      <c r="AG12"/>
      <c r="AH12"/>
      <c r="AI12"/>
      <c r="AJ12"/>
      <c r="AK12"/>
      <c r="AL12"/>
      <c r="AM12"/>
      <c r="AN12"/>
    </row>
    <row r="13" spans="1:40">
      <c r="A13" s="6">
        <v>1998</v>
      </c>
      <c r="B13" s="16">
        <v>12934.935901677671</v>
      </c>
      <c r="C13" s="16">
        <v>18289.258936806062</v>
      </c>
      <c r="D13" s="16">
        <v>114.17201309999997</v>
      </c>
      <c r="E13" s="16"/>
      <c r="F13" s="16">
        <v>41.275079722362761</v>
      </c>
      <c r="G13" s="16">
        <v>58.36060003835783</v>
      </c>
      <c r="H13" s="16">
        <v>0.3643202392795728</v>
      </c>
      <c r="I13" s="38">
        <v>100.00000000000017</v>
      </c>
      <c r="J13" s="38"/>
      <c r="K13" s="29">
        <v>1.2706398616167287</v>
      </c>
      <c r="L13" s="29">
        <v>1.7966120297141674</v>
      </c>
      <c r="M13" s="29">
        <v>1.1215479692255097E-2</v>
      </c>
      <c r="N13" s="16"/>
      <c r="O13" s="29">
        <v>3.0784673710231449</v>
      </c>
      <c r="P13" s="1"/>
      <c r="AD13"/>
      <c r="AE13"/>
      <c r="AF13"/>
      <c r="AG13"/>
      <c r="AH13"/>
      <c r="AI13"/>
      <c r="AJ13"/>
      <c r="AK13"/>
      <c r="AL13"/>
      <c r="AM13"/>
      <c r="AN13"/>
    </row>
    <row r="14" spans="1:40">
      <c r="A14" s="6">
        <v>1999</v>
      </c>
      <c r="B14" s="16">
        <v>13764.092712785803</v>
      </c>
      <c r="C14" s="16">
        <v>20558.118527408664</v>
      </c>
      <c r="D14" s="16">
        <v>126.0544574</v>
      </c>
      <c r="E14" s="16"/>
      <c r="F14" s="16">
        <v>39.955836481332476</v>
      </c>
      <c r="G14" s="16">
        <v>59.678239560385883</v>
      </c>
      <c r="H14" s="16">
        <v>0.36592395828159896</v>
      </c>
      <c r="I14" s="38">
        <v>99.999999999999957</v>
      </c>
      <c r="J14" s="38"/>
      <c r="K14" s="29">
        <v>1.2445346465284823</v>
      </c>
      <c r="L14" s="29">
        <v>1.8588432458779056</v>
      </c>
      <c r="M14" s="29">
        <v>1.1397710176561061E-2</v>
      </c>
      <c r="N14" s="16"/>
      <c r="O14" s="29">
        <v>3.1147756025829518</v>
      </c>
      <c r="P14" s="1"/>
      <c r="AD14"/>
      <c r="AE14"/>
      <c r="AF14"/>
      <c r="AG14"/>
      <c r="AH14"/>
      <c r="AI14"/>
      <c r="AJ14"/>
      <c r="AK14"/>
      <c r="AL14"/>
      <c r="AM14"/>
      <c r="AN14"/>
    </row>
    <row r="15" spans="1:40">
      <c r="A15" s="6">
        <v>2000</v>
      </c>
      <c r="B15" s="16">
        <v>17752.359353765871</v>
      </c>
      <c r="C15" s="16">
        <v>23214.09102656745</v>
      </c>
      <c r="D15" s="16">
        <v>100.7261682</v>
      </c>
      <c r="E15" s="16"/>
      <c r="F15" s="16">
        <v>43.227611064973118</v>
      </c>
      <c r="G15" s="16">
        <v>56.527117220081891</v>
      </c>
      <c r="H15" s="16">
        <v>0.24527171494480829</v>
      </c>
      <c r="I15" s="38">
        <v>99.999999999999815</v>
      </c>
      <c r="J15" s="38"/>
      <c r="K15" s="29">
        <v>1.411565775293159</v>
      </c>
      <c r="L15" s="29">
        <v>1.8458513454264545</v>
      </c>
      <c r="M15" s="29">
        <v>8.0091670562865581E-3</v>
      </c>
      <c r="N15" s="16"/>
      <c r="O15" s="29">
        <v>3.2654262877759073</v>
      </c>
      <c r="P15" s="1"/>
      <c r="AD15"/>
      <c r="AE15"/>
      <c r="AF15"/>
      <c r="AG15"/>
      <c r="AH15"/>
      <c r="AI15"/>
      <c r="AJ15"/>
      <c r="AK15"/>
      <c r="AL15"/>
      <c r="AM15"/>
      <c r="AN15"/>
    </row>
    <row r="16" spans="1:40">
      <c r="A16" s="6">
        <v>2001</v>
      </c>
      <c r="B16" s="16">
        <v>19478.363705360131</v>
      </c>
      <c r="C16" s="16">
        <v>27282.87470089924</v>
      </c>
      <c r="D16" s="16">
        <v>168.72746530000001</v>
      </c>
      <c r="E16" s="16"/>
      <c r="F16" s="16">
        <v>41.505173386807101</v>
      </c>
      <c r="G16" s="16">
        <v>58.135296274385873</v>
      </c>
      <c r="H16" s="16">
        <v>0.35953033880694246</v>
      </c>
      <c r="I16" s="38">
        <v>99.999999999999929</v>
      </c>
      <c r="J16" s="38"/>
      <c r="K16" s="29">
        <v>1.3839982510533717</v>
      </c>
      <c r="L16" s="29">
        <v>1.9385330021002762</v>
      </c>
      <c r="M16" s="29">
        <v>1.1988610563607453E-2</v>
      </c>
      <c r="N16" s="16"/>
      <c r="O16" s="29">
        <v>3.3345198637172584</v>
      </c>
      <c r="P16" s="1"/>
      <c r="AD16"/>
      <c r="AE16"/>
      <c r="AF16"/>
      <c r="AG16"/>
      <c r="AH16"/>
      <c r="AI16"/>
      <c r="AJ16"/>
      <c r="AK16"/>
      <c r="AL16"/>
      <c r="AM16"/>
      <c r="AN16"/>
    </row>
    <row r="17" spans="1:40">
      <c r="A17" s="6">
        <v>2002</v>
      </c>
      <c r="B17" s="16">
        <v>22975.592376949669</v>
      </c>
      <c r="C17" s="16">
        <v>33201.013635511983</v>
      </c>
      <c r="D17" s="16">
        <v>191.17923529999999</v>
      </c>
      <c r="E17" s="16"/>
      <c r="F17" s="16">
        <v>40.760147442305353</v>
      </c>
      <c r="G17" s="16">
        <v>58.900688557442351</v>
      </c>
      <c r="H17" s="16">
        <v>0.33916400025241705</v>
      </c>
      <c r="I17" s="38">
        <v>100.00000000000013</v>
      </c>
      <c r="J17" s="38"/>
      <c r="K17" s="29">
        <v>1.4524186256870544</v>
      </c>
      <c r="L17" s="29">
        <v>2.0988259978134929</v>
      </c>
      <c r="M17" s="29">
        <v>1.2085533101331638E-2</v>
      </c>
      <c r="N17" s="16"/>
      <c r="O17" s="29">
        <v>3.5633301566018765</v>
      </c>
      <c r="P17" s="1"/>
      <c r="AD17"/>
      <c r="AE17"/>
      <c r="AF17"/>
      <c r="AG17"/>
      <c r="AH17"/>
      <c r="AI17"/>
      <c r="AJ17"/>
      <c r="AK17"/>
      <c r="AL17"/>
      <c r="AM17"/>
      <c r="AN17"/>
    </row>
    <row r="18" spans="1:40">
      <c r="A18" s="6">
        <v>2003</v>
      </c>
      <c r="B18" s="16">
        <v>24085.816049899495</v>
      </c>
      <c r="C18" s="16">
        <v>37939.135273107611</v>
      </c>
      <c r="D18" s="16">
        <v>1250.1575275999999</v>
      </c>
      <c r="E18" s="16"/>
      <c r="F18" s="16">
        <v>38.065230526534997</v>
      </c>
      <c r="G18" s="16">
        <v>59.959020161754637</v>
      </c>
      <c r="H18" s="16">
        <v>1.9757493117106002</v>
      </c>
      <c r="I18" s="38">
        <v>100.00000000000024</v>
      </c>
      <c r="J18" s="38"/>
      <c r="K18" s="29">
        <v>1.3216043326905871</v>
      </c>
      <c r="L18" s="29">
        <v>2.0817449345123</v>
      </c>
      <c r="M18" s="29">
        <v>6.8596953559678403E-2</v>
      </c>
      <c r="N18" s="16"/>
      <c r="O18" s="29">
        <v>3.4719462207625562</v>
      </c>
      <c r="P18" s="1"/>
      <c r="AD18"/>
      <c r="AE18"/>
      <c r="AF18"/>
      <c r="AG18"/>
      <c r="AH18"/>
      <c r="AI18"/>
      <c r="AJ18"/>
      <c r="AK18"/>
      <c r="AL18"/>
      <c r="AM18"/>
      <c r="AN18"/>
    </row>
    <row r="19" spans="1:40">
      <c r="A19" s="6">
        <v>2004</v>
      </c>
      <c r="B19" s="16">
        <v>31733.722319686323</v>
      </c>
      <c r="C19" s="16">
        <v>44500.619042012251</v>
      </c>
      <c r="D19" s="16">
        <v>451.68006110000005</v>
      </c>
      <c r="E19" s="16"/>
      <c r="F19" s="16">
        <v>41.381364857522733</v>
      </c>
      <c r="G19" s="16">
        <v>58.029635931513219</v>
      </c>
      <c r="H19" s="16">
        <v>0.58899921096404217</v>
      </c>
      <c r="I19" s="38">
        <v>100</v>
      </c>
      <c r="J19" s="38"/>
      <c r="K19" s="29">
        <v>1.5177491889477168</v>
      </c>
      <c r="L19" s="29">
        <v>2.1283597864214565</v>
      </c>
      <c r="M19" s="29">
        <v>2.1602793378358281E-2</v>
      </c>
      <c r="N19" s="16"/>
      <c r="O19" s="29">
        <v>3.6677117687475307</v>
      </c>
      <c r="P19" s="1"/>
      <c r="AD19"/>
      <c r="AE19"/>
      <c r="AF19"/>
      <c r="AG19"/>
      <c r="AH19"/>
      <c r="AI19"/>
      <c r="AJ19"/>
      <c r="AK19"/>
      <c r="AL19"/>
      <c r="AM19"/>
      <c r="AN19"/>
    </row>
    <row r="20" spans="1:40">
      <c r="A20" s="6">
        <v>2005</v>
      </c>
      <c r="B20" s="16">
        <v>37366.621942331971</v>
      </c>
      <c r="C20" s="16">
        <v>50903.984824411229</v>
      </c>
      <c r="D20" s="16">
        <v>369.16902963000001</v>
      </c>
      <c r="E20" s="16"/>
      <c r="F20" s="16">
        <v>42.155591670461845</v>
      </c>
      <c r="G20" s="16">
        <v>57.427925970108383</v>
      </c>
      <c r="H20" s="16">
        <v>0.41648235942977746</v>
      </c>
      <c r="I20" s="38">
        <v>100</v>
      </c>
      <c r="J20" s="38"/>
      <c r="K20" s="29">
        <v>1.5221971622055226</v>
      </c>
      <c r="L20" s="29">
        <v>2.0736662084214084</v>
      </c>
      <c r="M20" s="29">
        <v>1.5038770433790049E-2</v>
      </c>
      <c r="N20" s="16"/>
      <c r="O20" s="29">
        <v>3.6109021410607216</v>
      </c>
      <c r="P20" s="1"/>
      <c r="AD20"/>
      <c r="AE20"/>
      <c r="AF20"/>
      <c r="AG20"/>
      <c r="AH20"/>
      <c r="AI20"/>
      <c r="AJ20"/>
      <c r="AK20"/>
      <c r="AL20"/>
      <c r="AM20"/>
      <c r="AN20"/>
    </row>
    <row r="21" spans="1:40">
      <c r="A21" s="6">
        <v>2006</v>
      </c>
      <c r="B21" s="16">
        <v>47405.995181662685</v>
      </c>
      <c r="C21" s="16">
        <v>58274.104952130925</v>
      </c>
      <c r="D21" s="16">
        <v>181.7936229</v>
      </c>
      <c r="E21" s="16"/>
      <c r="F21" s="16">
        <v>44.780981616121196</v>
      </c>
      <c r="G21" s="16">
        <v>55.047291224606745</v>
      </c>
      <c r="H21" s="16">
        <v>0.1717271592720826</v>
      </c>
      <c r="I21" s="38">
        <v>100.00000000000003</v>
      </c>
      <c r="J21" s="38"/>
      <c r="K21" s="29">
        <v>1.6131730975016911</v>
      </c>
      <c r="L21" s="29">
        <v>1.9830027410990956</v>
      </c>
      <c r="M21" s="29">
        <v>6.1862340540650906E-3</v>
      </c>
      <c r="N21" s="16"/>
      <c r="O21" s="29">
        <v>3.6023620726548491</v>
      </c>
      <c r="P21" s="1"/>
      <c r="AD21"/>
      <c r="AE21"/>
      <c r="AF21"/>
      <c r="AG21"/>
      <c r="AH21"/>
      <c r="AI21"/>
      <c r="AJ21"/>
      <c r="AK21"/>
      <c r="AL21"/>
      <c r="AM21"/>
      <c r="AN21"/>
    </row>
    <row r="22" spans="1:40">
      <c r="A22" s="6">
        <v>2007</v>
      </c>
      <c r="B22" s="16">
        <v>54591.216792551575</v>
      </c>
      <c r="C22" s="16">
        <v>64910.029501531353</v>
      </c>
      <c r="D22" s="16">
        <v>398.63929939999997</v>
      </c>
      <c r="E22" s="16"/>
      <c r="F22" s="16">
        <v>45.530666290743106</v>
      </c>
      <c r="G22" s="16">
        <v>54.136856912113139</v>
      </c>
      <c r="H22" s="16">
        <v>0.33247679714355538</v>
      </c>
      <c r="I22" s="38">
        <v>99.999999999999801</v>
      </c>
      <c r="J22" s="38"/>
      <c r="K22" s="29">
        <v>1.5254533726480657</v>
      </c>
      <c r="L22" s="29">
        <v>1.8137940357340836</v>
      </c>
      <c r="M22" s="29">
        <v>1.1139258281247205E-2</v>
      </c>
      <c r="N22" s="16"/>
      <c r="O22" s="29">
        <v>3.3503866666634035</v>
      </c>
      <c r="P22" s="1"/>
      <c r="AD22"/>
      <c r="AE22"/>
      <c r="AF22"/>
      <c r="AG22"/>
      <c r="AH22"/>
      <c r="AI22"/>
      <c r="AJ22"/>
      <c r="AK22"/>
      <c r="AL22"/>
      <c r="AM22"/>
      <c r="AN22"/>
    </row>
    <row r="23" spans="1:40">
      <c r="A23" s="6">
        <v>2008</v>
      </c>
      <c r="B23" s="16">
        <v>61391.160989301898</v>
      </c>
      <c r="C23" s="16">
        <v>76718.581037150259</v>
      </c>
      <c r="D23" s="16">
        <v>1097.4359962000001</v>
      </c>
      <c r="E23" s="16"/>
      <c r="F23" s="16">
        <v>44.100571436993121</v>
      </c>
      <c r="G23" s="16">
        <v>55.111081286818724</v>
      </c>
      <c r="H23" s="16">
        <v>0.78834727618817368</v>
      </c>
      <c r="I23" s="38">
        <v>100.00000000000003</v>
      </c>
      <c r="J23" s="38"/>
      <c r="K23" s="29">
        <v>1.3918745670012458</v>
      </c>
      <c r="L23" s="29">
        <v>1.7393813708889072</v>
      </c>
      <c r="M23" s="29">
        <v>2.4881322122066389E-2</v>
      </c>
      <c r="N23" s="16"/>
      <c r="O23" s="29">
        <v>3.1561372600122182</v>
      </c>
      <c r="P23" s="1"/>
      <c r="AD23"/>
      <c r="AE23"/>
      <c r="AF23"/>
      <c r="AG23"/>
      <c r="AH23"/>
      <c r="AI23"/>
      <c r="AJ23"/>
      <c r="AK23"/>
      <c r="AL23"/>
      <c r="AM23"/>
      <c r="AN23"/>
    </row>
    <row r="24" spans="1:40">
      <c r="A24" s="6">
        <v>2009</v>
      </c>
      <c r="B24" s="16">
        <v>68209.223159212532</v>
      </c>
      <c r="C24" s="16">
        <v>85531.665889257201</v>
      </c>
      <c r="D24" s="16">
        <v>1621.3039483421196</v>
      </c>
      <c r="E24" s="16"/>
      <c r="F24" s="16">
        <v>43.903360169878894</v>
      </c>
      <c r="G24" s="16">
        <v>55.053075809127229</v>
      </c>
      <c r="H24" s="16">
        <v>1.0435640209940866</v>
      </c>
      <c r="I24" s="38">
        <v>100.00000000000021</v>
      </c>
      <c r="J24" s="38"/>
      <c r="K24" s="29">
        <v>1.410653359769771</v>
      </c>
      <c r="L24" s="29">
        <v>1.7689034747068531</v>
      </c>
      <c r="M24" s="29">
        <v>3.3530624686903557E-2</v>
      </c>
      <c r="N24" s="16"/>
      <c r="O24" s="29">
        <v>3.2130874591635181</v>
      </c>
      <c r="P24" s="1"/>
      <c r="AD24"/>
      <c r="AE24"/>
      <c r="AF24"/>
      <c r="AG24"/>
      <c r="AH24"/>
      <c r="AI24"/>
      <c r="AJ24"/>
      <c r="AK24"/>
      <c r="AL24"/>
      <c r="AM24"/>
      <c r="AN24"/>
    </row>
    <row r="25" spans="1:40">
      <c r="A25" s="6">
        <v>2010</v>
      </c>
      <c r="B25" s="16">
        <v>72663.274679986309</v>
      </c>
      <c r="C25" s="16">
        <v>99516.896589930417</v>
      </c>
      <c r="D25" s="16">
        <v>1411.3394216200004</v>
      </c>
      <c r="E25" s="16"/>
      <c r="F25" s="16">
        <v>41.858772004758571</v>
      </c>
      <c r="G25" s="16">
        <v>57.328204699345626</v>
      </c>
      <c r="H25" s="16">
        <v>0.81302329589600808</v>
      </c>
      <c r="I25" s="38">
        <v>100.0000000000002</v>
      </c>
      <c r="J25" s="38"/>
      <c r="K25" s="29">
        <v>1.132944123081929</v>
      </c>
      <c r="L25" s="29">
        <v>1.5516377927565073</v>
      </c>
      <c r="M25" s="29">
        <v>2.2005183642495998E-2</v>
      </c>
      <c r="N25" s="16"/>
      <c r="O25" s="29">
        <v>2.7065870994809269</v>
      </c>
      <c r="P25" s="1"/>
      <c r="AD25"/>
      <c r="AE25"/>
      <c r="AF25"/>
      <c r="AG25"/>
      <c r="AH25"/>
      <c r="AI25"/>
      <c r="AJ25"/>
      <c r="AK25"/>
      <c r="AL25"/>
      <c r="AM25"/>
      <c r="AN25"/>
    </row>
    <row r="26" spans="1:40">
      <c r="A26" s="6">
        <v>2011</v>
      </c>
      <c r="B26" s="16">
        <v>83291.323238560901</v>
      </c>
      <c r="C26" s="16">
        <v>114109.87918417017</v>
      </c>
      <c r="D26" s="16">
        <v>1646.6274050899997</v>
      </c>
      <c r="E26" s="16"/>
      <c r="F26" s="16">
        <v>41.844878846762072</v>
      </c>
      <c r="G26" s="16">
        <v>57.327869026694081</v>
      </c>
      <c r="H26" s="16">
        <v>0.82725212654383284</v>
      </c>
      <c r="I26" s="38">
        <v>100</v>
      </c>
      <c r="J26" s="38"/>
      <c r="K26" s="29">
        <v>1.1537622974168946</v>
      </c>
      <c r="L26" s="29">
        <v>1.5806649630047009</v>
      </c>
      <c r="M26" s="29">
        <v>2.2809298063915389E-2</v>
      </c>
      <c r="N26" s="16"/>
      <c r="O26" s="29">
        <v>2.7572365584855119</v>
      </c>
      <c r="P26" s="17"/>
      <c r="AD26"/>
      <c r="AE26"/>
      <c r="AF26"/>
      <c r="AG26"/>
      <c r="AH26"/>
      <c r="AI26"/>
      <c r="AJ26"/>
      <c r="AK26"/>
      <c r="AL26"/>
      <c r="AM26"/>
      <c r="AN26"/>
    </row>
    <row r="27" spans="1:40">
      <c r="A27" s="6">
        <v>2012</v>
      </c>
      <c r="B27" s="16">
        <v>92292.987810404593</v>
      </c>
      <c r="C27" s="16">
        <v>134295.48027408455</v>
      </c>
      <c r="D27" s="16">
        <v>1677.6501220599998</v>
      </c>
      <c r="E27" s="16"/>
      <c r="F27" s="16">
        <v>40.432188769641343</v>
      </c>
      <c r="G27" s="16">
        <v>58.832857600253114</v>
      </c>
      <c r="H27" s="16">
        <v>0.73495363010552395</v>
      </c>
      <c r="I27" s="38">
        <v>99.999999999999986</v>
      </c>
      <c r="J27" s="38"/>
      <c r="K27" s="29">
        <v>1.056895263231056</v>
      </c>
      <c r="L27" s="29">
        <v>1.5378877674498541</v>
      </c>
      <c r="M27" s="29">
        <v>1.9211648787518479E-2</v>
      </c>
      <c r="N27" s="16"/>
      <c r="O27" s="29">
        <v>2.6139946794684303</v>
      </c>
      <c r="P27" s="17"/>
      <c r="AD27"/>
      <c r="AE27"/>
      <c r="AF27"/>
      <c r="AG27"/>
      <c r="AH27"/>
      <c r="AI27"/>
      <c r="AJ27"/>
      <c r="AK27"/>
      <c r="AL27"/>
      <c r="AM27"/>
      <c r="AN27"/>
    </row>
    <row r="28" spans="1:40">
      <c r="A28" s="6">
        <v>2013</v>
      </c>
      <c r="B28" s="16">
        <v>112123.16201830631</v>
      </c>
      <c r="C28" s="16">
        <v>147523.42551822023</v>
      </c>
      <c r="D28" s="16">
        <v>1500.9900186000002</v>
      </c>
      <c r="E28" s="16"/>
      <c r="F28" s="16">
        <v>42.93478923603557</v>
      </c>
      <c r="G28" s="16">
        <v>56.490443794018653</v>
      </c>
      <c r="H28" s="16">
        <v>0.57476696994562348</v>
      </c>
      <c r="I28" s="38">
        <v>99.999999999999844</v>
      </c>
      <c r="J28" s="38"/>
      <c r="K28" s="29">
        <v>1.1689084745904199</v>
      </c>
      <c r="L28" s="29">
        <v>1.5379639602092363</v>
      </c>
      <c r="M28" s="29">
        <v>1.5648149066030733E-2</v>
      </c>
      <c r="N28" s="16"/>
      <c r="O28" s="29">
        <v>2.7225205838656907</v>
      </c>
      <c r="P28" s="1"/>
      <c r="AD28"/>
      <c r="AE28"/>
      <c r="AF28"/>
      <c r="AG28"/>
      <c r="AH28"/>
      <c r="AI28"/>
      <c r="AJ28"/>
      <c r="AK28"/>
      <c r="AL28"/>
      <c r="AM28"/>
      <c r="AN28"/>
    </row>
    <row r="29" spans="1:40">
      <c r="A29" s="6">
        <v>2014</v>
      </c>
      <c r="B29" s="16">
        <v>134375.42516993615</v>
      </c>
      <c r="C29" s="16">
        <v>152976.25901698135</v>
      </c>
      <c r="D29" s="16">
        <v>1283.6482406</v>
      </c>
      <c r="E29" s="16"/>
      <c r="F29" s="16">
        <v>46.555431741427824</v>
      </c>
      <c r="G29" s="16">
        <v>52.9998381453861</v>
      </c>
      <c r="H29" s="16">
        <v>0.44473011318610911</v>
      </c>
      <c r="I29" s="38">
        <v>100.00000000000004</v>
      </c>
      <c r="J29" s="38"/>
      <c r="K29" s="29">
        <v>1.2969160006444862</v>
      </c>
      <c r="L29" s="29">
        <v>1.4764407836251141</v>
      </c>
      <c r="M29" s="29">
        <v>1.2389050604512956E-2</v>
      </c>
      <c r="N29" s="16"/>
      <c r="O29" s="29">
        <v>2.7857458348741106</v>
      </c>
      <c r="P29" s="1"/>
      <c r="AD29"/>
      <c r="AE29"/>
      <c r="AF29"/>
      <c r="AG29"/>
      <c r="AH29"/>
      <c r="AI29"/>
      <c r="AJ29"/>
      <c r="AK29"/>
      <c r="AL29"/>
      <c r="AM29"/>
      <c r="AN29"/>
    </row>
    <row r="30" spans="1:40">
      <c r="A30" s="6">
        <v>2015</v>
      </c>
      <c r="B30" s="16">
        <v>153532.80737109622</v>
      </c>
      <c r="C30" s="16">
        <v>164193.98980189886</v>
      </c>
      <c r="D30" s="16">
        <v>840.34555483000008</v>
      </c>
      <c r="E30" s="16"/>
      <c r="F30" s="16">
        <v>48.194803160309114</v>
      </c>
      <c r="G30" s="16">
        <v>51.541407690680067</v>
      </c>
      <c r="H30" s="16">
        <v>0.26378914901087847</v>
      </c>
      <c r="I30" s="38">
        <v>100.00000000000006</v>
      </c>
      <c r="J30" s="38"/>
      <c r="K30" s="29">
        <v>1.402046581386537</v>
      </c>
      <c r="L30" s="29">
        <v>1.4994034566797523</v>
      </c>
      <c r="M30" s="29">
        <v>7.6739534208151309E-3</v>
      </c>
      <c r="N30" s="16"/>
      <c r="O30" s="29">
        <v>2.9091239914871041</v>
      </c>
      <c r="P30" s="1"/>
      <c r="AD30"/>
      <c r="AE30"/>
      <c r="AF30"/>
      <c r="AG30"/>
      <c r="AH30"/>
      <c r="AI30"/>
      <c r="AJ30"/>
      <c r="AK30"/>
      <c r="AL30"/>
      <c r="AM30"/>
      <c r="AN30"/>
    </row>
    <row r="31" spans="1:40">
      <c r="A31" s="6">
        <v>2016</v>
      </c>
      <c r="B31" s="16">
        <v>168624.70672664855</v>
      </c>
      <c r="C31" s="16">
        <v>179278.44348268487</v>
      </c>
      <c r="D31" s="16">
        <v>730.70977620000008</v>
      </c>
      <c r="E31" s="16"/>
      <c r="F31" s="16">
        <v>48.367277559800399</v>
      </c>
      <c r="G31" s="16">
        <v>51.423130125721094</v>
      </c>
      <c r="H31" s="16">
        <v>0.20959231447866886</v>
      </c>
      <c r="I31" s="38">
        <v>100.00000000000017</v>
      </c>
      <c r="J31" s="38"/>
      <c r="K31" s="29">
        <v>1.4056647217816727</v>
      </c>
      <c r="L31" s="29">
        <v>1.4944748505214986</v>
      </c>
      <c r="M31" s="29">
        <v>6.0912364160868185E-3</v>
      </c>
      <c r="N31" s="16"/>
      <c r="O31" s="29">
        <v>2.9062308087192532</v>
      </c>
      <c r="AD31"/>
      <c r="AE31"/>
      <c r="AF31"/>
      <c r="AG31"/>
      <c r="AH31"/>
      <c r="AI31"/>
      <c r="AJ31"/>
      <c r="AK31"/>
      <c r="AL31"/>
      <c r="AM31"/>
      <c r="AN31"/>
    </row>
    <row r="32" spans="1:40">
      <c r="A32" s="6">
        <v>2017</v>
      </c>
      <c r="B32" s="16">
        <v>177305.1005171921</v>
      </c>
      <c r="C32" s="16">
        <v>195419.68305375689</v>
      </c>
      <c r="D32" s="16">
        <v>815.92100507999999</v>
      </c>
      <c r="E32" s="16"/>
      <c r="F32" s="16">
        <v>47.466072196451599</v>
      </c>
      <c r="G32" s="16">
        <v>52.315498862582935</v>
      </c>
      <c r="H32" s="16">
        <v>0.21842894096536944</v>
      </c>
      <c r="I32" s="38">
        <v>99.999999999999901</v>
      </c>
      <c r="J32" s="38"/>
      <c r="K32" s="29">
        <v>1.3303101012739178</v>
      </c>
      <c r="L32" s="29">
        <v>1.4662227854463377</v>
      </c>
      <c r="M32" s="29">
        <v>6.121808970713986E-3</v>
      </c>
      <c r="N32" s="16"/>
      <c r="O32" s="29">
        <v>2.802654695690971</v>
      </c>
      <c r="AD32"/>
      <c r="AE32"/>
      <c r="AF32"/>
      <c r="AG32"/>
      <c r="AH32"/>
      <c r="AI32"/>
      <c r="AJ32"/>
      <c r="AK32"/>
      <c r="AL32"/>
      <c r="AM32"/>
      <c r="AN32"/>
    </row>
    <row r="33" spans="1:40">
      <c r="A33" s="6">
        <v>2018</v>
      </c>
      <c r="B33" s="16">
        <v>202554.3623573682</v>
      </c>
      <c r="C33" s="16">
        <v>219580.33451271945</v>
      </c>
      <c r="D33" s="16">
        <v>1084.4493920463281</v>
      </c>
      <c r="E33" s="16"/>
      <c r="F33" s="16">
        <v>47.860396710858936</v>
      </c>
      <c r="G33" s="16">
        <v>51.883365025436483</v>
      </c>
      <c r="H33" s="16">
        <v>0.25623826370431679</v>
      </c>
      <c r="I33" s="38">
        <v>99.999999999999744</v>
      </c>
      <c r="J33" s="38"/>
      <c r="K33" s="29">
        <v>1.4099464716170294</v>
      </c>
      <c r="L33" s="29">
        <v>1.5284613684916466</v>
      </c>
      <c r="M33" s="29">
        <v>7.5486678053632789E-3</v>
      </c>
      <c r="N33" s="16"/>
      <c r="O33" s="29">
        <v>2.9459565079140471</v>
      </c>
      <c r="AD33"/>
      <c r="AE33"/>
      <c r="AF33"/>
      <c r="AG33"/>
      <c r="AH33"/>
      <c r="AI33"/>
      <c r="AJ33"/>
      <c r="AK33"/>
      <c r="AL33"/>
      <c r="AM33"/>
      <c r="AN33"/>
    </row>
    <row r="34" spans="1:40">
      <c r="A34" s="332" t="s">
        <v>350</v>
      </c>
      <c r="B34" s="134">
        <v>240747.88830332397</v>
      </c>
      <c r="C34" s="134">
        <v>247230.03085641706</v>
      </c>
      <c r="D34" s="134">
        <v>939.61641182058077</v>
      </c>
      <c r="E34" s="134"/>
      <c r="F34" s="134">
        <v>49.571796449086385</v>
      </c>
      <c r="G34" s="134">
        <v>50.274223292426463</v>
      </c>
      <c r="H34" s="134">
        <v>0.15398025848841365</v>
      </c>
      <c r="I34" s="94">
        <v>100.00000000000126</v>
      </c>
      <c r="J34" s="94"/>
      <c r="K34" s="136">
        <v>1.6032605998486273</v>
      </c>
      <c r="L34" s="136">
        <v>1.64642842919583</v>
      </c>
      <c r="M34" s="136">
        <v>6.2573756416300572E-3</v>
      </c>
      <c r="N34" s="134"/>
      <c r="O34" s="136">
        <v>3.2559464046862048</v>
      </c>
      <c r="AD34"/>
      <c r="AE34"/>
      <c r="AF34"/>
      <c r="AG34"/>
      <c r="AH34"/>
      <c r="AI34"/>
      <c r="AJ34"/>
      <c r="AK34"/>
      <c r="AL34"/>
      <c r="AM34"/>
      <c r="AN34"/>
    </row>
    <row r="35" spans="1:40">
      <c r="A35" s="1" t="s">
        <v>186</v>
      </c>
      <c r="AD35"/>
      <c r="AE35"/>
      <c r="AF35"/>
      <c r="AG35"/>
      <c r="AH35"/>
      <c r="AI35"/>
      <c r="AJ35"/>
      <c r="AK35"/>
      <c r="AL35"/>
      <c r="AM35"/>
      <c r="AN35"/>
    </row>
    <row r="36" spans="1:40">
      <c r="A36" s="23" t="s">
        <v>48</v>
      </c>
      <c r="B36" s="18"/>
      <c r="C36" s="18"/>
      <c r="D36" s="18"/>
      <c r="E36" s="18"/>
      <c r="F36" s="18"/>
      <c r="G36" s="18"/>
      <c r="H36" s="18"/>
      <c r="I36" s="1"/>
      <c r="J36" s="1"/>
      <c r="K36" s="1"/>
      <c r="L36" s="1"/>
      <c r="M36" s="1"/>
      <c r="N36" s="18"/>
      <c r="O36" s="1"/>
    </row>
    <row r="38" spans="1:40">
      <c r="B38" s="39"/>
    </row>
    <row r="39" spans="1:40">
      <c r="A39" s="1" t="s">
        <v>681</v>
      </c>
    </row>
    <row r="40" spans="1:40">
      <c r="A40" s="452" t="s">
        <v>679</v>
      </c>
    </row>
  </sheetData>
  <mergeCells count="6">
    <mergeCell ref="O3:O4"/>
    <mergeCell ref="A3:A4"/>
    <mergeCell ref="B3:D3"/>
    <mergeCell ref="F3:H3"/>
    <mergeCell ref="I3:I4"/>
    <mergeCell ref="K3:M3"/>
  </mergeCells>
  <hyperlinks>
    <hyperlink ref="A40" location="Contents!A1" display="Link to Contents" xr:uid="{00000000-0004-0000-0400-000000000000}"/>
  </hyperlinks>
  <pageMargins left="0.75" right="0.75" top="1" bottom="1" header="0.5" footer="0.5"/>
  <pageSetup paperSize="9" orientation="portrait" horizontalDpi="4294967292" verticalDpi="429496729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6" tint="0.39997558519241921"/>
  </sheetPr>
  <dimension ref="A29:Z35"/>
  <sheetViews>
    <sheetView showGridLines="0" workbookViewId="0"/>
  </sheetViews>
  <sheetFormatPr defaultRowHeight="15"/>
  <cols>
    <col min="26" max="26" width="9.140625" style="453"/>
  </cols>
  <sheetData>
    <row r="29" spans="1:1">
      <c r="A29" s="23" t="s">
        <v>706</v>
      </c>
    </row>
    <row r="34" spans="1:1">
      <c r="A34" s="1" t="s">
        <v>681</v>
      </c>
    </row>
    <row r="35" spans="1:1">
      <c r="A35" s="452" t="s">
        <v>679</v>
      </c>
    </row>
  </sheetData>
  <hyperlinks>
    <hyperlink ref="A35" location="Contents!A1" display="Link to Contents" xr:uid="{00000000-0004-0000-3100-000000000000}"/>
  </hyperlinks>
  <pageMargins left="0.7" right="0.7" top="0.75" bottom="0.75" header="0.3" footer="0.3"/>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theme="6" tint="0.39997558519241921"/>
  </sheetPr>
  <dimension ref="A2:Z35"/>
  <sheetViews>
    <sheetView showGridLines="0" workbookViewId="0"/>
  </sheetViews>
  <sheetFormatPr defaultRowHeight="15"/>
  <cols>
    <col min="26" max="26" width="9.140625" style="454"/>
  </cols>
  <sheetData>
    <row r="2" spans="26:26">
      <c r="Z2" s="454">
        <v>1990</v>
      </c>
    </row>
    <row r="3" spans="26:26">
      <c r="Z3" s="454">
        <v>1991</v>
      </c>
    </row>
    <row r="4" spans="26:26">
      <c r="Z4" s="454">
        <v>1992</v>
      </c>
    </row>
    <row r="5" spans="26:26">
      <c r="Z5" s="454">
        <v>1993</v>
      </c>
    </row>
    <row r="6" spans="26:26">
      <c r="Z6" s="454">
        <v>1994</v>
      </c>
    </row>
    <row r="7" spans="26:26">
      <c r="Z7" s="454">
        <v>1995</v>
      </c>
    </row>
    <row r="8" spans="26:26">
      <c r="Z8" s="454">
        <v>1996</v>
      </c>
    </row>
    <row r="9" spans="26:26">
      <c r="Z9" s="454">
        <v>1997</v>
      </c>
    </row>
    <row r="10" spans="26:26">
      <c r="Z10" s="454">
        <v>1998</v>
      </c>
    </row>
    <row r="11" spans="26:26">
      <c r="Z11" s="454">
        <v>1999</v>
      </c>
    </row>
    <row r="12" spans="26:26">
      <c r="Z12" s="454">
        <v>2000</v>
      </c>
    </row>
    <row r="13" spans="26:26">
      <c r="Z13" s="454">
        <v>2001</v>
      </c>
    </row>
    <row r="14" spans="26:26">
      <c r="Z14" s="454">
        <v>2002</v>
      </c>
    </row>
    <row r="15" spans="26:26">
      <c r="Z15" s="454">
        <v>2003</v>
      </c>
    </row>
    <row r="16" spans="26:26">
      <c r="Z16" s="454">
        <v>2004</v>
      </c>
    </row>
    <row r="17" spans="1:26">
      <c r="Z17" s="454">
        <v>2005</v>
      </c>
    </row>
    <row r="18" spans="1:26">
      <c r="Z18" s="454">
        <v>2006</v>
      </c>
    </row>
    <row r="19" spans="1:26">
      <c r="Z19" s="454">
        <v>2007</v>
      </c>
    </row>
    <row r="20" spans="1:26">
      <c r="Z20" s="454">
        <v>2008</v>
      </c>
    </row>
    <row r="21" spans="1:26">
      <c r="Z21" s="454">
        <v>2009</v>
      </c>
    </row>
    <row r="22" spans="1:26">
      <c r="Z22" s="454">
        <v>2010</v>
      </c>
    </row>
    <row r="23" spans="1:26">
      <c r="Z23" s="454">
        <v>2011</v>
      </c>
    </row>
    <row r="24" spans="1:26">
      <c r="Z24" s="454">
        <v>2012</v>
      </c>
    </row>
    <row r="25" spans="1:26">
      <c r="Z25" s="454">
        <v>2013</v>
      </c>
    </row>
    <row r="26" spans="1:26">
      <c r="Z26" s="454">
        <v>2014</v>
      </c>
    </row>
    <row r="27" spans="1:26">
      <c r="Z27" s="454">
        <v>2015</v>
      </c>
    </row>
    <row r="28" spans="1:26">
      <c r="Z28" s="454">
        <v>2016</v>
      </c>
    </row>
    <row r="29" spans="1:26">
      <c r="A29" s="23" t="s">
        <v>705</v>
      </c>
      <c r="Z29" s="454">
        <v>2017</v>
      </c>
    </row>
    <row r="30" spans="1:26">
      <c r="Z30" s="454">
        <v>2018</v>
      </c>
    </row>
    <row r="31" spans="1:26">
      <c r="Z31" s="454">
        <v>2019</v>
      </c>
    </row>
    <row r="34" spans="1:1">
      <c r="A34" s="1" t="s">
        <v>681</v>
      </c>
    </row>
    <row r="35" spans="1:1">
      <c r="A35" s="452" t="s">
        <v>679</v>
      </c>
    </row>
  </sheetData>
  <hyperlinks>
    <hyperlink ref="A35" location="Contents!A1" display="Link to Contents" xr:uid="{00000000-0004-0000-3200-000000000000}"/>
  </hyperlinks>
  <pageMargins left="0.7" right="0.7" top="0.75" bottom="0.75" header="0.3" footer="0.3"/>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theme="6" tint="0.39997558519241921"/>
  </sheetPr>
  <dimension ref="A2:Z33"/>
  <sheetViews>
    <sheetView showGridLines="0" workbookViewId="0"/>
  </sheetViews>
  <sheetFormatPr defaultRowHeight="15"/>
  <cols>
    <col min="26" max="26" width="9.140625" style="453"/>
  </cols>
  <sheetData>
    <row r="2" spans="26:26">
      <c r="Z2" s="453">
        <v>1990</v>
      </c>
    </row>
    <row r="3" spans="26:26">
      <c r="Z3" s="453">
        <v>1991</v>
      </c>
    </row>
    <row r="4" spans="26:26">
      <c r="Z4" s="453">
        <v>1992</v>
      </c>
    </row>
    <row r="5" spans="26:26">
      <c r="Z5" s="453">
        <v>1993</v>
      </c>
    </row>
    <row r="6" spans="26:26">
      <c r="Z6" s="453">
        <v>1994</v>
      </c>
    </row>
    <row r="7" spans="26:26">
      <c r="Z7" s="453">
        <v>1995</v>
      </c>
    </row>
    <row r="8" spans="26:26">
      <c r="Z8" s="453">
        <v>1996</v>
      </c>
    </row>
    <row r="9" spans="26:26">
      <c r="Z9" s="453">
        <v>1997</v>
      </c>
    </row>
    <row r="10" spans="26:26">
      <c r="Z10" s="453">
        <v>1998</v>
      </c>
    </row>
    <row r="11" spans="26:26">
      <c r="Z11" s="453">
        <v>1999</v>
      </c>
    </row>
    <row r="12" spans="26:26">
      <c r="Z12" s="453">
        <v>2000</v>
      </c>
    </row>
    <row r="13" spans="26:26">
      <c r="Z13" s="453">
        <v>2001</v>
      </c>
    </row>
    <row r="14" spans="26:26">
      <c r="Z14" s="453">
        <v>2002</v>
      </c>
    </row>
    <row r="15" spans="26:26">
      <c r="Z15" s="453">
        <v>2003</v>
      </c>
    </row>
    <row r="16" spans="26:26">
      <c r="Z16" s="453">
        <v>2004</v>
      </c>
    </row>
    <row r="17" spans="1:26">
      <c r="Z17" s="453">
        <v>2005</v>
      </c>
    </row>
    <row r="18" spans="1:26">
      <c r="Z18" s="453">
        <v>2006</v>
      </c>
    </row>
    <row r="19" spans="1:26">
      <c r="Z19" s="453">
        <v>2007</v>
      </c>
    </row>
    <row r="20" spans="1:26">
      <c r="Z20" s="453">
        <v>2008</v>
      </c>
    </row>
    <row r="21" spans="1:26">
      <c r="Z21" s="453">
        <v>2009</v>
      </c>
    </row>
    <row r="22" spans="1:26">
      <c r="Z22" s="453">
        <v>2010</v>
      </c>
    </row>
    <row r="23" spans="1:26">
      <c r="Z23" s="453">
        <v>2011</v>
      </c>
    </row>
    <row r="24" spans="1:26">
      <c r="Z24" s="453">
        <v>2012</v>
      </c>
    </row>
    <row r="25" spans="1:26">
      <c r="Z25" s="453">
        <v>2013</v>
      </c>
    </row>
    <row r="26" spans="1:26">
      <c r="Z26" s="453">
        <v>2014</v>
      </c>
    </row>
    <row r="27" spans="1:26">
      <c r="Z27" s="453">
        <v>2015</v>
      </c>
    </row>
    <row r="28" spans="1:26">
      <c r="Z28" s="453">
        <v>2016</v>
      </c>
    </row>
    <row r="29" spans="1:26" s="515" customFormat="1">
      <c r="A29" s="1" t="s">
        <v>744</v>
      </c>
      <c r="Z29" s="516">
        <v>2017</v>
      </c>
    </row>
    <row r="30" spans="1:26">
      <c r="A30" s="1" t="s">
        <v>757</v>
      </c>
      <c r="Z30" s="453">
        <v>2018</v>
      </c>
    </row>
    <row r="31" spans="1:26">
      <c r="Z31" s="453">
        <v>2019</v>
      </c>
    </row>
    <row r="32" spans="1:26">
      <c r="A32" s="1" t="s">
        <v>681</v>
      </c>
    </row>
    <row r="33" spans="1:1">
      <c r="A33" s="452" t="s">
        <v>679</v>
      </c>
    </row>
  </sheetData>
  <hyperlinks>
    <hyperlink ref="A33" location="Contents!A1" display="Link to Contents" xr:uid="{01F3C6EB-0864-4788-9DE9-49AC37BB473E}"/>
  </hyperlinks>
  <pageMargins left="0.7" right="0.7" top="0.75" bottom="0.75" header="0.3" footer="0.3"/>
  <pageSetup orientation="portrait" horizontalDpi="1200" verticalDpi="1200"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theme="6" tint="0.39997558519241921"/>
  </sheetPr>
  <dimension ref="A2:Z33"/>
  <sheetViews>
    <sheetView showGridLines="0" workbookViewId="0"/>
  </sheetViews>
  <sheetFormatPr defaultRowHeight="15"/>
  <cols>
    <col min="26" max="26" width="9.140625" style="453"/>
  </cols>
  <sheetData>
    <row r="2" spans="26:26">
      <c r="Z2" s="453">
        <v>1990</v>
      </c>
    </row>
    <row r="3" spans="26:26">
      <c r="Z3" s="453">
        <v>1991</v>
      </c>
    </row>
    <row r="4" spans="26:26">
      <c r="Z4" s="453">
        <v>1992</v>
      </c>
    </row>
    <row r="5" spans="26:26">
      <c r="Z5" s="453">
        <v>1993</v>
      </c>
    </row>
    <row r="6" spans="26:26">
      <c r="Z6" s="453">
        <v>1994</v>
      </c>
    </row>
    <row r="7" spans="26:26">
      <c r="Z7" s="453">
        <v>1995</v>
      </c>
    </row>
    <row r="8" spans="26:26">
      <c r="Z8" s="453">
        <v>1996</v>
      </c>
    </row>
    <row r="9" spans="26:26">
      <c r="Z9" s="453">
        <v>1997</v>
      </c>
    </row>
    <row r="10" spans="26:26">
      <c r="Z10" s="453">
        <v>1998</v>
      </c>
    </row>
    <row r="11" spans="26:26">
      <c r="Z11" s="453">
        <v>1999</v>
      </c>
    </row>
    <row r="12" spans="26:26">
      <c r="Z12" s="453">
        <v>2000</v>
      </c>
    </row>
    <row r="13" spans="26:26">
      <c r="Z13" s="453">
        <v>2001</v>
      </c>
    </row>
    <row r="14" spans="26:26">
      <c r="Z14" s="453">
        <v>2002</v>
      </c>
    </row>
    <row r="15" spans="26:26">
      <c r="Z15" s="453">
        <v>2003</v>
      </c>
    </row>
    <row r="16" spans="26:26">
      <c r="Z16" s="453">
        <v>2004</v>
      </c>
    </row>
    <row r="17" spans="1:26">
      <c r="Z17" s="453">
        <v>2005</v>
      </c>
    </row>
    <row r="18" spans="1:26">
      <c r="Z18" s="453">
        <v>2006</v>
      </c>
    </row>
    <row r="19" spans="1:26">
      <c r="Z19" s="453">
        <v>2007</v>
      </c>
    </row>
    <row r="20" spans="1:26">
      <c r="Z20" s="453">
        <v>2008</v>
      </c>
    </row>
    <row r="21" spans="1:26">
      <c r="Z21" s="453">
        <v>2009</v>
      </c>
    </row>
    <row r="22" spans="1:26">
      <c r="Z22" s="453">
        <v>2010</v>
      </c>
    </row>
    <row r="23" spans="1:26">
      <c r="Z23" s="453">
        <v>2011</v>
      </c>
    </row>
    <row r="24" spans="1:26">
      <c r="Z24" s="453">
        <v>2012</v>
      </c>
    </row>
    <row r="25" spans="1:26">
      <c r="Z25" s="453">
        <v>2013</v>
      </c>
    </row>
    <row r="26" spans="1:26">
      <c r="Z26" s="453">
        <v>2014</v>
      </c>
    </row>
    <row r="27" spans="1:26">
      <c r="Z27" s="453">
        <v>2015</v>
      </c>
    </row>
    <row r="28" spans="1:26">
      <c r="Z28" s="453">
        <v>2016</v>
      </c>
    </row>
    <row r="29" spans="1:26">
      <c r="A29" s="450" t="s">
        <v>684</v>
      </c>
      <c r="Z29" s="516">
        <v>2017</v>
      </c>
    </row>
    <row r="30" spans="1:26">
      <c r="A30" s="450" t="s">
        <v>758</v>
      </c>
      <c r="Z30" s="453">
        <v>2018</v>
      </c>
    </row>
    <row r="31" spans="1:26">
      <c r="Z31" s="453">
        <v>2019</v>
      </c>
    </row>
    <row r="32" spans="1:26">
      <c r="A32" s="1" t="s">
        <v>681</v>
      </c>
    </row>
    <row r="33" spans="1:1">
      <c r="A33" s="452" t="s">
        <v>679</v>
      </c>
    </row>
  </sheetData>
  <hyperlinks>
    <hyperlink ref="A33" location="Contents!A1" display="Link to Contents" xr:uid="{5E0F7329-DE07-4114-A1B1-1A2CF849E7CF}"/>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S43"/>
  <sheetViews>
    <sheetView showGridLines="0" zoomScale="120" zoomScaleNormal="120" zoomScalePageLayoutView="125" workbookViewId="0"/>
  </sheetViews>
  <sheetFormatPr defaultColWidth="10.85546875" defaultRowHeight="15"/>
  <cols>
    <col min="1" max="1" width="10.85546875" style="3"/>
    <col min="2" max="3" width="10.85546875" style="3" customWidth="1"/>
    <col min="4" max="4" width="2.28515625" style="3" customWidth="1"/>
    <col min="5" max="6" width="10.85546875" style="3" customWidth="1"/>
    <col min="7" max="7" width="2.28515625" style="3" customWidth="1"/>
    <col min="8" max="9" width="10.85546875" style="3"/>
    <col min="10" max="10" width="2.28515625" style="3" customWidth="1"/>
    <col min="11" max="12" width="10.85546875" style="3"/>
    <col min="13" max="13" width="2.28515625" style="3" customWidth="1"/>
    <col min="14" max="15" width="10.85546875" style="3"/>
    <col min="16" max="16" width="2.28515625" style="3" customWidth="1"/>
    <col min="17" max="18" width="10.85546875" style="3"/>
    <col min="19" max="19" width="2.28515625" style="3" customWidth="1"/>
    <col min="20" max="28" width="10.85546875" style="3"/>
    <col min="29" max="45" width="10.85546875" style="3" customWidth="1"/>
    <col min="46" max="16384" width="10.85546875" style="3"/>
  </cols>
  <sheetData>
    <row r="1" spans="1:45">
      <c r="A1" s="19" t="s">
        <v>354</v>
      </c>
      <c r="B1" s="19"/>
      <c r="C1" s="25"/>
      <c r="D1" s="25"/>
      <c r="E1" s="25"/>
      <c r="F1" s="25"/>
      <c r="G1" s="25"/>
      <c r="H1" s="25"/>
      <c r="I1" s="25"/>
      <c r="J1" s="25"/>
      <c r="K1" s="25"/>
      <c r="L1" s="25"/>
      <c r="M1" s="25"/>
      <c r="N1" s="25"/>
      <c r="O1" s="25"/>
      <c r="P1" s="25"/>
      <c r="Q1" s="25"/>
      <c r="R1" s="25"/>
      <c r="S1" s="25"/>
      <c r="T1" s="25"/>
      <c r="U1" s="25"/>
    </row>
    <row r="2" spans="1:45">
      <c r="A2" s="26"/>
      <c r="B2" s="26"/>
      <c r="C2" s="27"/>
      <c r="D2" s="27"/>
      <c r="E2" s="27"/>
      <c r="F2" s="28"/>
      <c r="G2" s="28"/>
      <c r="H2" s="27"/>
      <c r="I2" s="27"/>
      <c r="J2" s="27"/>
      <c r="K2" s="27"/>
      <c r="L2" s="28"/>
      <c r="M2" s="28"/>
      <c r="N2" s="25"/>
      <c r="O2" s="25"/>
      <c r="P2" s="25"/>
      <c r="Q2" s="25"/>
      <c r="R2" s="25"/>
      <c r="S2" s="25"/>
      <c r="T2" s="27"/>
      <c r="U2" s="27"/>
    </row>
    <row r="3" spans="1:45" ht="23.1" customHeight="1">
      <c r="A3" s="62"/>
      <c r="B3" s="518" t="s">
        <v>78</v>
      </c>
      <c r="C3" s="518"/>
      <c r="D3" s="46"/>
      <c r="E3" s="518" t="s">
        <v>117</v>
      </c>
      <c r="F3" s="518"/>
      <c r="G3" s="46"/>
      <c r="H3" s="518" t="s">
        <v>67</v>
      </c>
      <c r="I3" s="518"/>
      <c r="J3" s="46"/>
      <c r="K3" s="518" t="s">
        <v>79</v>
      </c>
      <c r="L3" s="518"/>
      <c r="M3" s="46"/>
      <c r="N3" s="518" t="s">
        <v>346</v>
      </c>
      <c r="O3" s="518"/>
      <c r="P3" s="46"/>
      <c r="Q3" s="518" t="s">
        <v>336</v>
      </c>
      <c r="R3" s="518"/>
      <c r="S3" s="59"/>
      <c r="T3" s="57" t="s">
        <v>81</v>
      </c>
      <c r="U3" s="519" t="s">
        <v>341</v>
      </c>
    </row>
    <row r="4" spans="1:45" ht="23.25">
      <c r="A4" s="63" t="s">
        <v>3</v>
      </c>
      <c r="B4" s="58" t="s">
        <v>68</v>
      </c>
      <c r="C4" s="67" t="s">
        <v>8</v>
      </c>
      <c r="D4" s="58"/>
      <c r="E4" s="148" t="s">
        <v>68</v>
      </c>
      <c r="F4" s="73" t="s">
        <v>8</v>
      </c>
      <c r="G4" s="58"/>
      <c r="H4" s="58" t="s">
        <v>68</v>
      </c>
      <c r="I4" s="73" t="s">
        <v>8</v>
      </c>
      <c r="J4" s="58"/>
      <c r="K4" s="58" t="s">
        <v>68</v>
      </c>
      <c r="L4" s="73" t="s">
        <v>8</v>
      </c>
      <c r="M4" s="58"/>
      <c r="N4" s="58" t="s">
        <v>68</v>
      </c>
      <c r="O4" s="73" t="s">
        <v>8</v>
      </c>
      <c r="P4" s="58"/>
      <c r="Q4" s="58" t="s">
        <v>68</v>
      </c>
      <c r="R4" s="73" t="s">
        <v>8</v>
      </c>
      <c r="S4" s="58"/>
      <c r="T4" s="58" t="s">
        <v>7</v>
      </c>
      <c r="U4" s="520"/>
      <c r="AD4"/>
      <c r="AE4"/>
      <c r="AF4"/>
      <c r="AG4"/>
      <c r="AH4"/>
      <c r="AI4"/>
      <c r="AJ4"/>
      <c r="AK4"/>
      <c r="AL4"/>
      <c r="AM4"/>
      <c r="AN4"/>
      <c r="AO4"/>
      <c r="AQ4"/>
      <c r="AR4"/>
      <c r="AS4" s="311"/>
    </row>
    <row r="5" spans="1:45">
      <c r="A5" s="15">
        <v>1990</v>
      </c>
      <c r="B5" s="64">
        <v>1626.9869116149252</v>
      </c>
      <c r="C5" s="60">
        <v>38.79507632463033</v>
      </c>
      <c r="D5" s="60"/>
      <c r="E5" s="60">
        <v>1988.9182535716789</v>
      </c>
      <c r="F5" s="60">
        <v>47.425234278114466</v>
      </c>
      <c r="G5" s="60"/>
      <c r="H5" s="60">
        <v>456.38203360510693</v>
      </c>
      <c r="I5" s="60">
        <v>10.882309931630617</v>
      </c>
      <c r="J5" s="60"/>
      <c r="K5" s="60">
        <v>113.86699239837662</v>
      </c>
      <c r="L5" s="60">
        <v>2.7151285787335517</v>
      </c>
      <c r="M5" s="60"/>
      <c r="N5" s="60">
        <v>0.15490000000000001</v>
      </c>
      <c r="O5" s="60">
        <v>3.6935498864710788E-3</v>
      </c>
      <c r="P5" s="60"/>
      <c r="Q5" s="60">
        <v>7.4883329999999999</v>
      </c>
      <c r="R5" s="60">
        <v>0.17855733700456833</v>
      </c>
      <c r="S5" s="60"/>
      <c r="T5" s="60">
        <v>4193.7974241900874</v>
      </c>
      <c r="U5" s="16">
        <v>41.894144458995008</v>
      </c>
      <c r="AD5"/>
      <c r="AE5"/>
      <c r="AF5"/>
      <c r="AG5"/>
      <c r="AH5"/>
      <c r="AI5"/>
      <c r="AJ5"/>
      <c r="AK5"/>
      <c r="AL5"/>
      <c r="AM5"/>
      <c r="AN5"/>
      <c r="AO5"/>
      <c r="AQ5"/>
      <c r="AR5"/>
    </row>
    <row r="6" spans="1:45">
      <c r="A6" s="6">
        <v>1991</v>
      </c>
      <c r="B6" s="65">
        <v>2004.0689117548609</v>
      </c>
      <c r="C6" s="60">
        <v>42.893194293667506</v>
      </c>
      <c r="D6" s="60"/>
      <c r="E6" s="60">
        <v>2073.1191265534517</v>
      </c>
      <c r="F6" s="60">
        <v>44.371079740621497</v>
      </c>
      <c r="G6" s="60"/>
      <c r="H6" s="60">
        <v>462.68593424944339</v>
      </c>
      <c r="I6" s="60">
        <v>9.9028918408450579</v>
      </c>
      <c r="J6" s="60"/>
      <c r="K6" s="60">
        <v>124.57882036240046</v>
      </c>
      <c r="L6" s="60">
        <v>2.6663671669859106</v>
      </c>
      <c r="M6" s="60"/>
      <c r="N6" s="60">
        <v>0.54620000000000002</v>
      </c>
      <c r="O6" s="60">
        <v>1.1690347864678097E-2</v>
      </c>
      <c r="P6" s="60"/>
      <c r="Q6" s="60">
        <v>7.2315199999999997</v>
      </c>
      <c r="R6" s="60">
        <v>0.15477661001533677</v>
      </c>
      <c r="S6" s="60"/>
      <c r="T6" s="60">
        <v>4672.2305129201568</v>
      </c>
      <c r="U6" s="16">
        <v>40.491700827097006</v>
      </c>
      <c r="AD6"/>
      <c r="AE6"/>
      <c r="AF6"/>
      <c r="AG6"/>
      <c r="AH6"/>
      <c r="AI6"/>
      <c r="AJ6"/>
      <c r="AK6"/>
      <c r="AL6"/>
      <c r="AM6"/>
      <c r="AN6"/>
      <c r="AO6"/>
      <c r="AQ6"/>
      <c r="AR6"/>
    </row>
    <row r="7" spans="1:45">
      <c r="A7" s="6">
        <v>1992</v>
      </c>
      <c r="B7" s="65">
        <v>2372.7119057478908</v>
      </c>
      <c r="C7" s="60">
        <v>43.58583294587806</v>
      </c>
      <c r="D7" s="60"/>
      <c r="E7" s="60">
        <v>2345.2576484829674</v>
      </c>
      <c r="F7" s="60">
        <v>43.081508477364501</v>
      </c>
      <c r="G7" s="60"/>
      <c r="H7" s="60">
        <v>478.36607127904608</v>
      </c>
      <c r="I7" s="60">
        <v>8.7874063510346314</v>
      </c>
      <c r="J7" s="60"/>
      <c r="K7" s="60">
        <v>237.35965131007032</v>
      </c>
      <c r="L7" s="60">
        <v>4.3602082853087181</v>
      </c>
      <c r="M7" s="60"/>
      <c r="N7" s="60">
        <v>2.0140000000000002</v>
      </c>
      <c r="O7" s="60">
        <v>3.6996428997699636E-2</v>
      </c>
      <c r="P7" s="60"/>
      <c r="Q7" s="60">
        <v>8.0593640000000004</v>
      </c>
      <c r="R7" s="60">
        <v>0.1480475114163935</v>
      </c>
      <c r="S7" s="60"/>
      <c r="T7" s="60">
        <v>5443.7686408199743</v>
      </c>
      <c r="U7" s="16">
        <v>41.509786833656491</v>
      </c>
      <c r="AD7"/>
      <c r="AE7"/>
      <c r="AF7"/>
      <c r="AG7"/>
      <c r="AH7"/>
      <c r="AI7"/>
      <c r="AJ7"/>
      <c r="AK7"/>
      <c r="AL7"/>
      <c r="AM7"/>
      <c r="AN7"/>
      <c r="AO7"/>
      <c r="AQ7"/>
      <c r="AR7"/>
    </row>
    <row r="8" spans="1:45">
      <c r="A8" s="6">
        <v>1993</v>
      </c>
      <c r="B8" s="65">
        <v>3578.5723558329332</v>
      </c>
      <c r="C8" s="60">
        <v>54.225930501288104</v>
      </c>
      <c r="D8" s="60"/>
      <c r="E8" s="60">
        <v>2242.3555159585094</v>
      </c>
      <c r="F8" s="60">
        <v>33.97830259582512</v>
      </c>
      <c r="G8" s="60"/>
      <c r="H8" s="60">
        <v>506.08705110167841</v>
      </c>
      <c r="I8" s="60">
        <v>7.6687121376518688</v>
      </c>
      <c r="J8" s="60"/>
      <c r="K8" s="60">
        <v>260.32928236329701</v>
      </c>
      <c r="L8" s="60">
        <v>3.9447567826518442</v>
      </c>
      <c r="M8" s="60"/>
      <c r="N8" s="60">
        <v>1.0705</v>
      </c>
      <c r="O8" s="60">
        <v>1.6221233729426077E-2</v>
      </c>
      <c r="P8" s="60"/>
      <c r="Q8" s="60">
        <v>10.960027</v>
      </c>
      <c r="R8" s="60">
        <v>0.16607674885363896</v>
      </c>
      <c r="S8" s="60"/>
      <c r="T8" s="60">
        <v>6599.3747322564177</v>
      </c>
      <c r="U8" s="16">
        <v>42.345933925372165</v>
      </c>
      <c r="AD8"/>
      <c r="AE8"/>
      <c r="AF8"/>
      <c r="AG8"/>
      <c r="AH8"/>
      <c r="AI8"/>
      <c r="AJ8"/>
      <c r="AK8"/>
      <c r="AL8"/>
      <c r="AM8"/>
      <c r="AN8"/>
      <c r="AO8"/>
      <c r="AQ8"/>
      <c r="AR8"/>
    </row>
    <row r="9" spans="1:45">
      <c r="A9" s="6">
        <v>1994</v>
      </c>
      <c r="B9" s="65">
        <v>3431.3017779099587</v>
      </c>
      <c r="C9" s="60">
        <v>46.770163218815625</v>
      </c>
      <c r="D9" s="60"/>
      <c r="E9" s="60">
        <v>3015.4254554718018</v>
      </c>
      <c r="F9" s="60">
        <v>41.101584720563878</v>
      </c>
      <c r="G9" s="60"/>
      <c r="H9" s="60">
        <v>514.575605811429</v>
      </c>
      <c r="I9" s="60">
        <v>7.0138934520882605</v>
      </c>
      <c r="J9" s="60"/>
      <c r="K9" s="60">
        <v>356.70951250277477</v>
      </c>
      <c r="L9" s="60">
        <v>4.8621086693286815</v>
      </c>
      <c r="M9" s="60"/>
      <c r="N9" s="60">
        <v>3.7726000000000002</v>
      </c>
      <c r="O9" s="60">
        <v>5.1422209172979932E-2</v>
      </c>
      <c r="P9" s="60"/>
      <c r="Q9" s="60">
        <v>14.733764000000001</v>
      </c>
      <c r="R9" s="60">
        <v>0.2008277300305682</v>
      </c>
      <c r="S9" s="60"/>
      <c r="T9" s="60">
        <v>7336.5187156959646</v>
      </c>
      <c r="U9" s="16">
        <v>41.212974697442284</v>
      </c>
      <c r="AD9"/>
      <c r="AE9"/>
      <c r="AF9"/>
      <c r="AG9"/>
      <c r="AH9"/>
      <c r="AI9"/>
      <c r="AJ9"/>
      <c r="AK9"/>
      <c r="AL9"/>
      <c r="AM9"/>
      <c r="AN9"/>
      <c r="AO9"/>
      <c r="AQ9"/>
      <c r="AR9"/>
    </row>
    <row r="10" spans="1:45">
      <c r="A10" s="6">
        <v>1995</v>
      </c>
      <c r="B10" s="65">
        <v>4181.6900551343379</v>
      </c>
      <c r="C10" s="60">
        <v>49.054204228818371</v>
      </c>
      <c r="D10" s="60"/>
      <c r="E10" s="60">
        <v>3308.4840576389643</v>
      </c>
      <c r="F10" s="60">
        <v>38.810875629565921</v>
      </c>
      <c r="G10" s="60"/>
      <c r="H10" s="60">
        <v>525.24038891525606</v>
      </c>
      <c r="I10" s="60">
        <v>6.1614440495029097</v>
      </c>
      <c r="J10" s="60"/>
      <c r="K10" s="60">
        <v>444.6342725569508</v>
      </c>
      <c r="L10" s="60">
        <v>5.2158768645133522</v>
      </c>
      <c r="M10" s="60"/>
      <c r="N10" s="60">
        <v>9.7360000000000007</v>
      </c>
      <c r="O10" s="60">
        <v>0.11421021789632205</v>
      </c>
      <c r="P10" s="60"/>
      <c r="Q10" s="60">
        <v>54.846541000000002</v>
      </c>
      <c r="R10" s="60">
        <v>0.64338900970311841</v>
      </c>
      <c r="S10" s="60"/>
      <c r="T10" s="60">
        <v>8524.6313152455095</v>
      </c>
      <c r="U10" s="16">
        <v>41.754326496677429</v>
      </c>
      <c r="AD10"/>
      <c r="AE10"/>
      <c r="AF10"/>
      <c r="AG10"/>
      <c r="AH10"/>
      <c r="AI10"/>
      <c r="AJ10"/>
      <c r="AK10"/>
      <c r="AL10"/>
      <c r="AM10"/>
      <c r="AN10"/>
      <c r="AO10"/>
      <c r="AQ10"/>
      <c r="AR10"/>
    </row>
    <row r="11" spans="1:45">
      <c r="A11" s="6">
        <v>1996</v>
      </c>
      <c r="B11" s="65">
        <v>4907.9254049600368</v>
      </c>
      <c r="C11" s="60">
        <v>51.378038931439207</v>
      </c>
      <c r="D11" s="60"/>
      <c r="E11" s="60">
        <v>3534.8850997490858</v>
      </c>
      <c r="F11" s="60">
        <v>37.00452824517852</v>
      </c>
      <c r="G11" s="60"/>
      <c r="H11" s="60">
        <v>551.40919336798129</v>
      </c>
      <c r="I11" s="60">
        <v>5.7723621828853604</v>
      </c>
      <c r="J11" s="60"/>
      <c r="K11" s="60">
        <v>482.29748189166287</v>
      </c>
      <c r="L11" s="60">
        <v>5.0488743728913139</v>
      </c>
      <c r="M11" s="60"/>
      <c r="N11" s="60">
        <v>8.2944999999999993</v>
      </c>
      <c r="O11" s="60">
        <v>8.6829996129554554E-2</v>
      </c>
      <c r="P11" s="60"/>
      <c r="Q11" s="60">
        <v>67.762741000000005</v>
      </c>
      <c r="R11" s="60">
        <v>0.70936627147603937</v>
      </c>
      <c r="S11" s="60"/>
      <c r="T11" s="60">
        <v>9552.5744209687673</v>
      </c>
      <c r="U11" s="16">
        <v>40.76043462049735</v>
      </c>
      <c r="AD11"/>
      <c r="AE11"/>
      <c r="AF11"/>
      <c r="AG11"/>
      <c r="AH11"/>
      <c r="AI11"/>
      <c r="AJ11"/>
      <c r="AK11"/>
      <c r="AL11"/>
      <c r="AM11"/>
      <c r="AN11"/>
      <c r="AO11"/>
      <c r="AQ11"/>
      <c r="AR11"/>
    </row>
    <row r="12" spans="1:45">
      <c r="A12" s="6">
        <v>1997</v>
      </c>
      <c r="B12" s="65">
        <v>5617.526978480907</v>
      </c>
      <c r="C12" s="60">
        <v>52.776300761302572</v>
      </c>
      <c r="D12" s="60"/>
      <c r="E12" s="60">
        <v>3812.284405559868</v>
      </c>
      <c r="F12" s="60">
        <v>35.816164149488294</v>
      </c>
      <c r="G12" s="60"/>
      <c r="H12" s="60">
        <v>569.67869574275539</v>
      </c>
      <c r="I12" s="60">
        <v>5.3520943110729071</v>
      </c>
      <c r="J12" s="60"/>
      <c r="K12" s="60">
        <v>554.57005825752412</v>
      </c>
      <c r="L12" s="60">
        <v>5.2101496441280792</v>
      </c>
      <c r="M12" s="60"/>
      <c r="N12" s="60">
        <v>15.070399999999999</v>
      </c>
      <c r="O12" s="60">
        <v>0.14158542825694015</v>
      </c>
      <c r="P12" s="60"/>
      <c r="Q12" s="60">
        <v>74.902669000000003</v>
      </c>
      <c r="R12" s="60">
        <v>0.70370570575119684</v>
      </c>
      <c r="S12" s="60"/>
      <c r="T12" s="60">
        <v>10644.033207041055</v>
      </c>
      <c r="U12" s="16">
        <v>40.075805740028173</v>
      </c>
      <c r="AD12"/>
      <c r="AE12"/>
      <c r="AF12"/>
      <c r="AG12"/>
      <c r="AH12"/>
      <c r="AI12"/>
      <c r="AJ12"/>
      <c r="AK12"/>
      <c r="AL12"/>
      <c r="AM12"/>
      <c r="AN12"/>
      <c r="AO12"/>
      <c r="AQ12"/>
      <c r="AR12"/>
    </row>
    <row r="13" spans="1:45">
      <c r="A13" s="6">
        <v>1998</v>
      </c>
      <c r="B13" s="65">
        <v>6758.8444836708768</v>
      </c>
      <c r="C13" s="60">
        <v>52.252632212844944</v>
      </c>
      <c r="D13" s="60"/>
      <c r="E13" s="60">
        <v>4668.9508704331893</v>
      </c>
      <c r="F13" s="60">
        <v>36.09566298529257</v>
      </c>
      <c r="G13" s="60"/>
      <c r="H13" s="60">
        <v>641.69080268352059</v>
      </c>
      <c r="I13" s="60">
        <v>4.9609121186313141</v>
      </c>
      <c r="J13" s="60"/>
      <c r="K13" s="60">
        <v>705.5024598900909</v>
      </c>
      <c r="L13" s="60">
        <v>5.4542400925124523</v>
      </c>
      <c r="M13" s="60"/>
      <c r="N13" s="60">
        <v>24.756620000000002</v>
      </c>
      <c r="O13" s="60">
        <v>0.19139344940077388</v>
      </c>
      <c r="P13" s="60"/>
      <c r="Q13" s="60">
        <v>135.190665</v>
      </c>
      <c r="R13" s="60">
        <v>1.0451591413179371</v>
      </c>
      <c r="S13" s="60"/>
      <c r="T13" s="60">
        <v>12934.935901677678</v>
      </c>
      <c r="U13" s="16">
        <v>41.275079722362761</v>
      </c>
      <c r="AD13"/>
      <c r="AE13"/>
      <c r="AF13"/>
      <c r="AG13"/>
      <c r="AH13"/>
      <c r="AI13"/>
      <c r="AJ13"/>
      <c r="AK13"/>
      <c r="AL13"/>
      <c r="AM13"/>
      <c r="AN13"/>
      <c r="AO13"/>
      <c r="AQ13"/>
      <c r="AR13"/>
    </row>
    <row r="14" spans="1:45">
      <c r="A14" s="6">
        <v>1999</v>
      </c>
      <c r="B14" s="65">
        <v>7320.2893304089239</v>
      </c>
      <c r="C14" s="60">
        <v>53.183958312115507</v>
      </c>
      <c r="D14" s="60"/>
      <c r="E14" s="60">
        <v>4853.0187800150115</v>
      </c>
      <c r="F14" s="60">
        <v>35.258544687852385</v>
      </c>
      <c r="G14" s="60"/>
      <c r="H14" s="60">
        <v>651.14270088724879</v>
      </c>
      <c r="I14" s="60">
        <v>4.7307346330382316</v>
      </c>
      <c r="J14" s="60"/>
      <c r="K14" s="60">
        <v>730.71996247460731</v>
      </c>
      <c r="L14" s="60">
        <v>5.3088857923473904</v>
      </c>
      <c r="M14" s="60"/>
      <c r="N14" s="60">
        <v>41.607943999999996</v>
      </c>
      <c r="O14" s="60">
        <v>0.30229340115785036</v>
      </c>
      <c r="P14" s="60"/>
      <c r="Q14" s="60">
        <v>167.31399500000001</v>
      </c>
      <c r="R14" s="60">
        <v>1.2155831734886389</v>
      </c>
      <c r="S14" s="60"/>
      <c r="T14" s="60">
        <v>13764.09271278579</v>
      </c>
      <c r="U14" s="16">
        <v>39.955836481332476</v>
      </c>
      <c r="AD14"/>
      <c r="AE14"/>
      <c r="AF14"/>
      <c r="AG14"/>
      <c r="AH14"/>
      <c r="AI14"/>
      <c r="AJ14"/>
      <c r="AK14"/>
      <c r="AL14"/>
      <c r="AM14"/>
      <c r="AN14"/>
      <c r="AO14"/>
      <c r="AQ14"/>
      <c r="AR14"/>
    </row>
    <row r="15" spans="1:45">
      <c r="A15" s="6">
        <v>2000</v>
      </c>
      <c r="B15" s="65">
        <v>9885.6559190294083</v>
      </c>
      <c r="C15" s="60">
        <v>55.686434248145858</v>
      </c>
      <c r="D15" s="60"/>
      <c r="E15" s="60">
        <v>5901.1118548606646</v>
      </c>
      <c r="F15" s="60">
        <v>33.241282115038068</v>
      </c>
      <c r="G15" s="60"/>
      <c r="H15" s="60">
        <v>675.52280748320413</v>
      </c>
      <c r="I15" s="60">
        <v>3.8052564958916442</v>
      </c>
      <c r="J15" s="60"/>
      <c r="K15" s="60">
        <v>922.35879939260576</v>
      </c>
      <c r="L15" s="60">
        <v>5.1956969832122173</v>
      </c>
      <c r="M15" s="60"/>
      <c r="N15" s="60">
        <v>57.984228000000002</v>
      </c>
      <c r="O15" s="60">
        <v>0.32662829117246078</v>
      </c>
      <c r="P15" s="60"/>
      <c r="Q15" s="60">
        <v>309.72574500000002</v>
      </c>
      <c r="R15" s="60">
        <v>1.7447018665397658</v>
      </c>
      <c r="S15" s="60"/>
      <c r="T15" s="60">
        <v>17752.359353765882</v>
      </c>
      <c r="U15" s="16">
        <v>43.227611064973118</v>
      </c>
      <c r="AD15"/>
      <c r="AE15"/>
      <c r="AF15"/>
      <c r="AG15"/>
      <c r="AH15"/>
      <c r="AI15"/>
      <c r="AJ15"/>
      <c r="AK15"/>
      <c r="AL15"/>
      <c r="AM15"/>
      <c r="AN15"/>
      <c r="AO15"/>
      <c r="AQ15"/>
      <c r="AR15"/>
    </row>
    <row r="16" spans="1:45">
      <c r="A16" s="6">
        <v>2001</v>
      </c>
      <c r="B16" s="65">
        <v>10957.549458675707</v>
      </c>
      <c r="C16" s="60">
        <v>56.254979239659455</v>
      </c>
      <c r="D16" s="60"/>
      <c r="E16" s="60">
        <v>6532.0786384573803</v>
      </c>
      <c r="F16" s="60">
        <v>33.535048103962943</v>
      </c>
      <c r="G16" s="60"/>
      <c r="H16" s="60">
        <v>717.74829681849337</v>
      </c>
      <c r="I16" s="60">
        <v>3.6848490339102793</v>
      </c>
      <c r="J16" s="60"/>
      <c r="K16" s="60">
        <v>746.99539740855653</v>
      </c>
      <c r="L16" s="60">
        <v>3.835000766532537</v>
      </c>
      <c r="M16" s="60"/>
      <c r="N16" s="60">
        <v>100.996426</v>
      </c>
      <c r="O16" s="60">
        <v>0.51850569959430104</v>
      </c>
      <c r="P16" s="60"/>
      <c r="Q16" s="60">
        <v>422.99548800000002</v>
      </c>
      <c r="R16" s="60">
        <v>2.1716171563404911</v>
      </c>
      <c r="S16" s="60"/>
      <c r="T16" s="60">
        <v>19478.363705360134</v>
      </c>
      <c r="U16" s="16">
        <v>41.505173386807101</v>
      </c>
      <c r="AD16"/>
      <c r="AE16"/>
      <c r="AF16"/>
      <c r="AG16"/>
      <c r="AH16"/>
      <c r="AI16"/>
      <c r="AJ16"/>
      <c r="AK16"/>
      <c r="AL16"/>
      <c r="AM16"/>
      <c r="AN16"/>
      <c r="AO16"/>
      <c r="AQ16"/>
      <c r="AR16"/>
    </row>
    <row r="17" spans="1:44">
      <c r="A17" s="6">
        <v>2002</v>
      </c>
      <c r="B17" s="65">
        <v>12984.192509996337</v>
      </c>
      <c r="C17" s="60">
        <v>56.512982546742819</v>
      </c>
      <c r="D17" s="60"/>
      <c r="E17" s="60">
        <v>7771.585128521001</v>
      </c>
      <c r="F17" s="60">
        <v>33.825396103030926</v>
      </c>
      <c r="G17" s="60"/>
      <c r="H17" s="60">
        <v>859.99464447131447</v>
      </c>
      <c r="I17" s="60">
        <v>3.7430793093896764</v>
      </c>
      <c r="J17" s="60"/>
      <c r="K17" s="60">
        <v>828.14337196101042</v>
      </c>
      <c r="L17" s="60">
        <v>3.6044484006072808</v>
      </c>
      <c r="M17" s="60"/>
      <c r="N17" s="60">
        <v>78.11999999999999</v>
      </c>
      <c r="O17" s="60">
        <v>0.34001299604520374</v>
      </c>
      <c r="P17" s="60"/>
      <c r="Q17" s="60">
        <v>453.55672199999998</v>
      </c>
      <c r="R17" s="60">
        <v>1.9740806441840963</v>
      </c>
      <c r="S17" s="60"/>
      <c r="T17" s="60">
        <v>22975.592376949662</v>
      </c>
      <c r="U17" s="16">
        <v>40.760147442305353</v>
      </c>
      <c r="AD17"/>
      <c r="AE17"/>
      <c r="AF17"/>
      <c r="AG17"/>
      <c r="AH17"/>
      <c r="AI17"/>
      <c r="AJ17"/>
      <c r="AK17"/>
      <c r="AL17"/>
      <c r="AM17"/>
      <c r="AN17"/>
      <c r="AO17"/>
      <c r="AQ17"/>
      <c r="AR17"/>
    </row>
    <row r="18" spans="1:44">
      <c r="A18" s="6">
        <v>2003</v>
      </c>
      <c r="B18" s="65">
        <v>13036.693377067617</v>
      </c>
      <c r="C18" s="60">
        <v>54.126019023225204</v>
      </c>
      <c r="D18" s="60"/>
      <c r="E18" s="60">
        <v>8577.3364687138928</v>
      </c>
      <c r="F18" s="60">
        <v>35.611566786626241</v>
      </c>
      <c r="G18" s="60"/>
      <c r="H18" s="60">
        <v>960.63508018344282</v>
      </c>
      <c r="I18" s="60">
        <v>3.988385023755308</v>
      </c>
      <c r="J18" s="60"/>
      <c r="K18" s="60">
        <v>896.8293879345199</v>
      </c>
      <c r="L18" s="60">
        <v>3.7234752024864988</v>
      </c>
      <c r="M18" s="60"/>
      <c r="N18" s="60">
        <v>72.366152</v>
      </c>
      <c r="O18" s="60">
        <v>0.30045131894255267</v>
      </c>
      <c r="P18" s="60"/>
      <c r="Q18" s="60">
        <v>541.95558400000004</v>
      </c>
      <c r="R18" s="60">
        <v>2.2501026449642012</v>
      </c>
      <c r="S18" s="60"/>
      <c r="T18" s="60">
        <v>24085.816049899469</v>
      </c>
      <c r="U18" s="16">
        <v>38.065230526534997</v>
      </c>
      <c r="AD18"/>
      <c r="AE18"/>
      <c r="AF18"/>
      <c r="AG18"/>
      <c r="AH18"/>
      <c r="AI18"/>
      <c r="AJ18"/>
      <c r="AK18"/>
      <c r="AL18"/>
      <c r="AM18"/>
      <c r="AN18"/>
      <c r="AO18"/>
      <c r="AQ18"/>
      <c r="AR18"/>
    </row>
    <row r="19" spans="1:44">
      <c r="A19" s="6">
        <v>2004</v>
      </c>
      <c r="B19" s="65">
        <v>17581.432914749701</v>
      </c>
      <c r="C19" s="60">
        <v>55.40299602307568</v>
      </c>
      <c r="D19" s="60"/>
      <c r="E19" s="60">
        <v>10891.065731814382</v>
      </c>
      <c r="F19" s="60">
        <v>34.320164593669489</v>
      </c>
      <c r="G19" s="60"/>
      <c r="H19" s="60">
        <v>1080.5421388104089</v>
      </c>
      <c r="I19" s="60">
        <v>3.4050280264161876</v>
      </c>
      <c r="J19" s="60"/>
      <c r="K19" s="60">
        <v>1298.5032853118485</v>
      </c>
      <c r="L19" s="60">
        <v>4.0918719595220905</v>
      </c>
      <c r="M19" s="60"/>
      <c r="N19" s="60">
        <v>87.221260000000001</v>
      </c>
      <c r="O19" s="60">
        <v>0.27485354261731659</v>
      </c>
      <c r="P19" s="60"/>
      <c r="Q19" s="60">
        <v>794.95698900000002</v>
      </c>
      <c r="R19" s="60">
        <v>2.5050858546992463</v>
      </c>
      <c r="S19" s="60"/>
      <c r="T19" s="60">
        <v>31733.722319686338</v>
      </c>
      <c r="U19" s="16">
        <v>41.381364857522733</v>
      </c>
      <c r="AD19"/>
      <c r="AE19"/>
      <c r="AF19"/>
      <c r="AG19"/>
      <c r="AH19"/>
      <c r="AI19"/>
      <c r="AJ19"/>
      <c r="AK19"/>
      <c r="AL19"/>
      <c r="AM19"/>
      <c r="AN19"/>
      <c r="AO19"/>
      <c r="AQ19"/>
      <c r="AR19"/>
    </row>
    <row r="20" spans="1:44">
      <c r="A20" s="6">
        <v>2005</v>
      </c>
      <c r="B20" s="65">
        <v>20795.501720660606</v>
      </c>
      <c r="C20" s="60">
        <v>55.652613588550643</v>
      </c>
      <c r="D20" s="60"/>
      <c r="E20" s="60">
        <v>13172.45102570937</v>
      </c>
      <c r="F20" s="60">
        <v>35.251918265553805</v>
      </c>
      <c r="G20" s="60"/>
      <c r="H20" s="60">
        <v>1282.5153251567633</v>
      </c>
      <c r="I20" s="60">
        <v>3.4322485108128649</v>
      </c>
      <c r="J20" s="60"/>
      <c r="K20" s="60">
        <v>1186.2471728052556</v>
      </c>
      <c r="L20" s="60">
        <v>3.1746171078455894</v>
      </c>
      <c r="M20" s="60"/>
      <c r="N20" s="60">
        <v>75.209947999999997</v>
      </c>
      <c r="O20" s="60">
        <v>0.20127574849038185</v>
      </c>
      <c r="P20" s="60"/>
      <c r="Q20" s="60">
        <v>854.69674999999995</v>
      </c>
      <c r="R20" s="60">
        <v>2.2873267787466993</v>
      </c>
      <c r="S20" s="60"/>
      <c r="T20" s="60">
        <v>37366.621942332</v>
      </c>
      <c r="U20" s="16">
        <v>42.155591670461845</v>
      </c>
      <c r="AD20"/>
      <c r="AE20"/>
      <c r="AF20"/>
      <c r="AG20"/>
      <c r="AH20"/>
      <c r="AI20"/>
      <c r="AJ20"/>
      <c r="AK20"/>
      <c r="AL20"/>
      <c r="AM20"/>
      <c r="AN20"/>
      <c r="AO20"/>
      <c r="AQ20"/>
      <c r="AR20"/>
    </row>
    <row r="21" spans="1:44">
      <c r="A21" s="6">
        <v>2006</v>
      </c>
      <c r="B21" s="65">
        <v>28022.845727793261</v>
      </c>
      <c r="C21" s="60">
        <v>59.112451115956972</v>
      </c>
      <c r="D21" s="60"/>
      <c r="E21" s="60">
        <v>16083.45877662965</v>
      </c>
      <c r="F21" s="60">
        <v>33.927056514681013</v>
      </c>
      <c r="G21" s="60"/>
      <c r="H21" s="60">
        <v>1268.8430542550884</v>
      </c>
      <c r="I21" s="60">
        <v>2.6765455495508621</v>
      </c>
      <c r="J21" s="60"/>
      <c r="K21" s="60">
        <v>1288.3853929846746</v>
      </c>
      <c r="L21" s="60">
        <v>2.7177688983165589</v>
      </c>
      <c r="M21" s="60"/>
      <c r="N21" s="60">
        <v>30.471437999999999</v>
      </c>
      <c r="O21" s="60">
        <v>6.4277604305598021E-2</v>
      </c>
      <c r="P21" s="60"/>
      <c r="Q21" s="60">
        <v>711.99079200000006</v>
      </c>
      <c r="R21" s="60">
        <v>1.5019003171890135</v>
      </c>
      <c r="S21" s="60"/>
      <c r="T21" s="60">
        <v>47405.995181662671</v>
      </c>
      <c r="U21" s="16">
        <v>44.780981616121196</v>
      </c>
      <c r="AD21"/>
      <c r="AE21"/>
      <c r="AF21"/>
      <c r="AG21"/>
      <c r="AH21"/>
      <c r="AI21"/>
      <c r="AJ21"/>
      <c r="AK21"/>
      <c r="AL21"/>
      <c r="AM21"/>
      <c r="AN21"/>
      <c r="AO21"/>
      <c r="AQ21"/>
      <c r="AR21"/>
    </row>
    <row r="22" spans="1:44">
      <c r="A22" s="6">
        <v>2007</v>
      </c>
      <c r="B22" s="65">
        <v>31870.231695815979</v>
      </c>
      <c r="C22" s="60">
        <v>58.379778961373759</v>
      </c>
      <c r="D22" s="60"/>
      <c r="E22" s="60">
        <v>18918.893886762031</v>
      </c>
      <c r="F22" s="60">
        <v>34.655563657161998</v>
      </c>
      <c r="G22" s="60"/>
      <c r="H22" s="60">
        <v>1491.3518557641817</v>
      </c>
      <c r="I22" s="60">
        <v>2.7318531137185809</v>
      </c>
      <c r="J22" s="60"/>
      <c r="K22" s="60">
        <v>1705.6831442094076</v>
      </c>
      <c r="L22" s="60">
        <v>3.1244644183167032</v>
      </c>
      <c r="M22" s="60"/>
      <c r="N22" s="60">
        <v>45.788648999999999</v>
      </c>
      <c r="O22" s="60">
        <v>8.3875487102620105E-2</v>
      </c>
      <c r="P22" s="60"/>
      <c r="Q22" s="60">
        <v>559.267561</v>
      </c>
      <c r="R22" s="60">
        <v>1.0244643623263334</v>
      </c>
      <c r="S22" s="60"/>
      <c r="T22" s="60">
        <v>54591.216792551597</v>
      </c>
      <c r="U22" s="16">
        <v>45.530666290743106</v>
      </c>
      <c r="AD22"/>
      <c r="AE22"/>
      <c r="AF22"/>
      <c r="AG22"/>
      <c r="AH22"/>
      <c r="AI22"/>
      <c r="AJ22"/>
      <c r="AK22"/>
      <c r="AL22"/>
      <c r="AM22"/>
      <c r="AN22"/>
      <c r="AO22"/>
      <c r="AQ22"/>
      <c r="AR22"/>
    </row>
    <row r="23" spans="1:44">
      <c r="A23" s="6">
        <v>2008</v>
      </c>
      <c r="B23" s="65">
        <v>35087.068610976785</v>
      </c>
      <c r="C23" s="60">
        <v>57.153290547952153</v>
      </c>
      <c r="D23" s="60"/>
      <c r="E23" s="60">
        <v>21599.458184723815</v>
      </c>
      <c r="F23" s="60">
        <v>35.183335575764332</v>
      </c>
      <c r="G23" s="60"/>
      <c r="H23" s="60">
        <v>1702.4735798945144</v>
      </c>
      <c r="I23" s="60">
        <v>2.7731574911756254</v>
      </c>
      <c r="J23" s="60"/>
      <c r="K23" s="60">
        <v>2163.1326657068039</v>
      </c>
      <c r="L23" s="60">
        <v>3.5235246098110986</v>
      </c>
      <c r="M23" s="60"/>
      <c r="N23" s="60">
        <v>51.520357000000004</v>
      </c>
      <c r="O23" s="60">
        <v>8.3921457372304761E-2</v>
      </c>
      <c r="P23" s="60"/>
      <c r="Q23" s="60">
        <v>787.50759100000005</v>
      </c>
      <c r="R23" s="60">
        <v>1.282770317924484</v>
      </c>
      <c r="S23" s="60"/>
      <c r="T23" s="60">
        <v>61391.160989301919</v>
      </c>
      <c r="U23" s="16">
        <v>44.100571436993121</v>
      </c>
      <c r="AD23"/>
      <c r="AE23"/>
      <c r="AF23"/>
      <c r="AG23"/>
      <c r="AH23"/>
      <c r="AI23"/>
      <c r="AJ23"/>
      <c r="AK23"/>
      <c r="AL23"/>
      <c r="AM23"/>
      <c r="AN23"/>
      <c r="AO23"/>
      <c r="AQ23"/>
      <c r="AR23"/>
    </row>
    <row r="24" spans="1:44">
      <c r="A24" s="6">
        <v>2009</v>
      </c>
      <c r="B24" s="65">
        <v>38974.487217514106</v>
      </c>
      <c r="C24" s="60">
        <v>57.139614574616552</v>
      </c>
      <c r="D24" s="60"/>
      <c r="E24" s="60">
        <v>24160.618673215071</v>
      </c>
      <c r="F24" s="60">
        <v>35.421336813673832</v>
      </c>
      <c r="G24" s="60"/>
      <c r="H24" s="60">
        <v>1862.2491985951754</v>
      </c>
      <c r="I24" s="60">
        <v>2.7302014483413095</v>
      </c>
      <c r="J24" s="60"/>
      <c r="K24" s="60">
        <v>2488.1031888881434</v>
      </c>
      <c r="L24" s="60">
        <v>3.6477518342064488</v>
      </c>
      <c r="M24" s="60"/>
      <c r="N24" s="60">
        <v>75.869416999999999</v>
      </c>
      <c r="O24" s="60">
        <v>0.11123043700836066</v>
      </c>
      <c r="P24" s="60"/>
      <c r="Q24" s="60">
        <v>647.89546399999995</v>
      </c>
      <c r="R24" s="60">
        <v>0.94986489215350889</v>
      </c>
      <c r="S24" s="60"/>
      <c r="T24" s="60">
        <v>68209.223159212488</v>
      </c>
      <c r="U24" s="16">
        <v>43.903360169878894</v>
      </c>
      <c r="AD24"/>
      <c r="AE24"/>
      <c r="AF24"/>
      <c r="AG24"/>
      <c r="AH24"/>
      <c r="AI24"/>
      <c r="AJ24"/>
      <c r="AK24"/>
      <c r="AL24"/>
      <c r="AM24"/>
      <c r="AN24"/>
      <c r="AO24"/>
      <c r="AQ24"/>
      <c r="AR24"/>
    </row>
    <row r="25" spans="1:44">
      <c r="A25" s="6">
        <v>2010</v>
      </c>
      <c r="B25" s="65">
        <v>41852.624840496552</v>
      </c>
      <c r="C25" s="60">
        <v>57.598043887807464</v>
      </c>
      <c r="D25" s="60"/>
      <c r="E25" s="60">
        <v>25596.550090539742</v>
      </c>
      <c r="F25" s="60">
        <v>35.22625453266263</v>
      </c>
      <c r="G25" s="60"/>
      <c r="H25" s="60">
        <v>1871.6379953760979</v>
      </c>
      <c r="I25" s="60">
        <v>2.5757688510721723</v>
      </c>
      <c r="J25" s="60"/>
      <c r="K25" s="60">
        <v>2435.5171135738424</v>
      </c>
      <c r="L25" s="60">
        <v>3.351785512420157</v>
      </c>
      <c r="M25" s="60"/>
      <c r="N25" s="60">
        <v>84.034000000000006</v>
      </c>
      <c r="O25" s="60">
        <v>0.11564851759033873</v>
      </c>
      <c r="P25" s="60"/>
      <c r="Q25" s="60">
        <v>822.91063999999994</v>
      </c>
      <c r="R25" s="60">
        <v>1.132498698447258</v>
      </c>
      <c r="S25" s="60"/>
      <c r="T25" s="60">
        <v>72663.274679986222</v>
      </c>
      <c r="U25" s="16">
        <v>41.858772004758571</v>
      </c>
      <c r="AD25"/>
      <c r="AE25"/>
      <c r="AF25"/>
      <c r="AG25"/>
      <c r="AH25"/>
      <c r="AI25"/>
      <c r="AJ25"/>
      <c r="AK25"/>
      <c r="AL25"/>
      <c r="AM25"/>
      <c r="AN25"/>
      <c r="AO25"/>
      <c r="AQ25"/>
      <c r="AR25"/>
    </row>
    <row r="26" spans="1:44">
      <c r="A26" s="6">
        <v>2011</v>
      </c>
      <c r="B26" s="65">
        <v>48462.380638347313</v>
      </c>
      <c r="C26" s="60">
        <v>58.184188645367804</v>
      </c>
      <c r="D26" s="60"/>
      <c r="E26" s="60">
        <v>28692.155230410339</v>
      </c>
      <c r="F26" s="60">
        <v>34.447952217340834</v>
      </c>
      <c r="G26" s="60"/>
      <c r="H26" s="60">
        <v>2059.5506068481109</v>
      </c>
      <c r="I26" s="60">
        <v>2.4727072722199401</v>
      </c>
      <c r="J26" s="60"/>
      <c r="K26" s="60">
        <v>3082.6488071550871</v>
      </c>
      <c r="L26" s="60">
        <v>3.7010443432695199</v>
      </c>
      <c r="M26" s="60"/>
      <c r="N26" s="60">
        <v>86.887</v>
      </c>
      <c r="O26" s="60">
        <v>0.10431698839882819</v>
      </c>
      <c r="P26" s="60"/>
      <c r="Q26" s="60">
        <v>907.70095579999997</v>
      </c>
      <c r="R26" s="60">
        <v>1.0897905334030851</v>
      </c>
      <c r="S26" s="60"/>
      <c r="T26" s="60">
        <v>83291.323238560843</v>
      </c>
      <c r="U26" s="16">
        <v>41.844878846762072</v>
      </c>
      <c r="AD26"/>
      <c r="AE26"/>
      <c r="AF26"/>
      <c r="AG26"/>
      <c r="AH26"/>
      <c r="AI26"/>
      <c r="AJ26"/>
      <c r="AK26"/>
      <c r="AL26"/>
      <c r="AM26"/>
      <c r="AN26"/>
      <c r="AO26"/>
      <c r="AQ26"/>
      <c r="AR26"/>
    </row>
    <row r="27" spans="1:44">
      <c r="A27" s="6">
        <v>2012</v>
      </c>
      <c r="B27" s="65">
        <v>53287.982891028369</v>
      </c>
      <c r="C27" s="60">
        <v>57.737845696898127</v>
      </c>
      <c r="D27" s="60"/>
      <c r="E27" s="60">
        <v>31443.762729974504</v>
      </c>
      <c r="F27" s="60">
        <v>34.069503519128389</v>
      </c>
      <c r="G27" s="60"/>
      <c r="H27" s="60">
        <v>2280.8951013872552</v>
      </c>
      <c r="I27" s="60">
        <v>2.4713633781938538</v>
      </c>
      <c r="J27" s="60"/>
      <c r="K27" s="60">
        <v>4237.0969439144092</v>
      </c>
      <c r="L27" s="60">
        <v>4.5909196835393224</v>
      </c>
      <c r="M27" s="60"/>
      <c r="N27" s="60">
        <v>78.867000000000004</v>
      </c>
      <c r="O27" s="60">
        <v>8.5452862531674403E-2</v>
      </c>
      <c r="P27" s="60"/>
      <c r="Q27" s="60">
        <v>964.38314409999998</v>
      </c>
      <c r="R27" s="60">
        <v>1.0449148597086391</v>
      </c>
      <c r="S27" s="60"/>
      <c r="T27" s="60">
        <v>92292.987810404535</v>
      </c>
      <c r="U27" s="16">
        <v>40.432188769641343</v>
      </c>
      <c r="AD27"/>
      <c r="AE27"/>
      <c r="AF27"/>
      <c r="AG27"/>
      <c r="AH27"/>
      <c r="AI27"/>
      <c r="AJ27"/>
      <c r="AK27"/>
      <c r="AL27"/>
      <c r="AM27"/>
      <c r="AN27"/>
      <c r="AO27"/>
      <c r="AQ27"/>
      <c r="AR27"/>
    </row>
    <row r="28" spans="1:44">
      <c r="A28" s="6">
        <v>2013</v>
      </c>
      <c r="B28" s="65">
        <v>69520.18823754914</v>
      </c>
      <c r="C28" s="60">
        <v>62.003413912103795</v>
      </c>
      <c r="D28" s="60"/>
      <c r="E28" s="60">
        <v>35116.714774526023</v>
      </c>
      <c r="F28" s="60">
        <v>31.319768495997792</v>
      </c>
      <c r="G28" s="60"/>
      <c r="H28" s="60">
        <v>2757.4147135088156</v>
      </c>
      <c r="I28" s="60">
        <v>2.4592730564079317</v>
      </c>
      <c r="J28" s="60"/>
      <c r="K28" s="60">
        <v>3965.1005374222013</v>
      </c>
      <c r="L28" s="60">
        <v>3.5363795187784888</v>
      </c>
      <c r="M28" s="60"/>
      <c r="N28" s="60">
        <v>92.951999999999998</v>
      </c>
      <c r="O28" s="60">
        <v>8.2901693393933953E-2</v>
      </c>
      <c r="P28" s="60"/>
      <c r="Q28" s="60">
        <v>670.79175529999998</v>
      </c>
      <c r="R28" s="60">
        <v>0.59826332331804977</v>
      </c>
      <c r="S28" s="60"/>
      <c r="T28" s="60">
        <v>112123.16201830619</v>
      </c>
      <c r="U28" s="16">
        <v>42.93478923603557</v>
      </c>
      <c r="V28" s="313"/>
      <c r="AD28"/>
      <c r="AE28"/>
      <c r="AF28"/>
      <c r="AG28"/>
      <c r="AH28"/>
      <c r="AI28"/>
      <c r="AJ28"/>
      <c r="AK28"/>
      <c r="AL28"/>
      <c r="AM28"/>
      <c r="AN28"/>
      <c r="AO28"/>
      <c r="AQ28"/>
      <c r="AR28"/>
    </row>
    <row r="29" spans="1:44">
      <c r="A29" s="6">
        <v>2014</v>
      </c>
      <c r="B29" s="65">
        <v>83542.44457288702</v>
      </c>
      <c r="C29" s="60">
        <v>62.170924830367014</v>
      </c>
      <c r="D29" s="60"/>
      <c r="E29" s="60">
        <v>41370.922653791429</v>
      </c>
      <c r="F29" s="60">
        <v>30.787565956700977</v>
      </c>
      <c r="G29" s="60"/>
      <c r="H29" s="60">
        <v>3098.9856480420299</v>
      </c>
      <c r="I29" s="60">
        <v>2.3062145806221186</v>
      </c>
      <c r="J29" s="60"/>
      <c r="K29" s="60">
        <v>5474.1664273156093</v>
      </c>
      <c r="L29" s="60">
        <v>4.0737853818083023</v>
      </c>
      <c r="M29" s="60"/>
      <c r="N29" s="60">
        <v>82.862000000000009</v>
      </c>
      <c r="O29" s="60">
        <v>6.1664549076000837E-2</v>
      </c>
      <c r="P29" s="60"/>
      <c r="Q29" s="60">
        <v>806.04386790000001</v>
      </c>
      <c r="R29" s="60">
        <v>0.5998447014256123</v>
      </c>
      <c r="S29" s="60"/>
      <c r="T29" s="60">
        <v>134375.42516993606</v>
      </c>
      <c r="U29" s="16">
        <v>46.555431741427824</v>
      </c>
      <c r="V29" s="313"/>
      <c r="AD29"/>
      <c r="AE29"/>
      <c r="AF29"/>
      <c r="AG29"/>
      <c r="AH29"/>
      <c r="AI29"/>
      <c r="AJ29"/>
      <c r="AK29"/>
      <c r="AL29"/>
      <c r="AM29"/>
      <c r="AN29"/>
      <c r="AO29"/>
      <c r="AQ29"/>
      <c r="AR29"/>
    </row>
    <row r="30" spans="1:44">
      <c r="A30" s="6">
        <v>2015</v>
      </c>
      <c r="B30" s="65">
        <v>92244.85275550271</v>
      </c>
      <c r="C30" s="60">
        <v>60.08152546350729</v>
      </c>
      <c r="D30" s="60"/>
      <c r="E30" s="60">
        <v>48134.719322249388</v>
      </c>
      <c r="F30" s="60">
        <v>31.35142263497174</v>
      </c>
      <c r="G30" s="60"/>
      <c r="H30" s="60">
        <v>3769.654836481795</v>
      </c>
      <c r="I30" s="60">
        <v>2.4552764331146242</v>
      </c>
      <c r="J30" s="60"/>
      <c r="K30" s="60">
        <v>8379.5289071622119</v>
      </c>
      <c r="L30" s="60">
        <v>5.4578099955591197</v>
      </c>
      <c r="M30" s="60"/>
      <c r="N30" s="60">
        <v>110.587</v>
      </c>
      <c r="O30" s="60">
        <v>7.2028253696101552E-2</v>
      </c>
      <c r="P30" s="60"/>
      <c r="Q30" s="60">
        <v>893.46454970000002</v>
      </c>
      <c r="R30" s="60">
        <v>0.5819372191511184</v>
      </c>
      <c r="S30" s="60"/>
      <c r="T30" s="60">
        <v>153532.8073710961</v>
      </c>
      <c r="U30" s="16">
        <v>48.194803160309114</v>
      </c>
      <c r="V30" s="313"/>
      <c r="AD30"/>
      <c r="AE30"/>
      <c r="AF30"/>
      <c r="AG30"/>
      <c r="AH30"/>
      <c r="AI30"/>
      <c r="AJ30"/>
      <c r="AK30"/>
      <c r="AL30"/>
      <c r="AM30"/>
      <c r="AN30"/>
      <c r="AO30"/>
      <c r="AQ30"/>
      <c r="AR30"/>
    </row>
    <row r="31" spans="1:44">
      <c r="A31" s="6">
        <v>2016</v>
      </c>
      <c r="B31" s="65">
        <v>101121.61678278439</v>
      </c>
      <c r="C31" s="60">
        <v>59.968446347965497</v>
      </c>
      <c r="D31" s="60"/>
      <c r="E31" s="60">
        <v>54010.118195725241</v>
      </c>
      <c r="F31" s="60">
        <v>32.029777393937358</v>
      </c>
      <c r="G31" s="60"/>
      <c r="H31" s="60">
        <v>3837.7988895145995</v>
      </c>
      <c r="I31" s="60">
        <v>2.2759410314266213</v>
      </c>
      <c r="J31" s="60"/>
      <c r="K31" s="60">
        <v>8185.0524659242601</v>
      </c>
      <c r="L31" s="60">
        <v>4.8540054567405448</v>
      </c>
      <c r="M31" s="60"/>
      <c r="N31" s="60">
        <v>193.56399999999999</v>
      </c>
      <c r="O31" s="60">
        <v>0.11478982158514864</v>
      </c>
      <c r="P31" s="60"/>
      <c r="Q31" s="60">
        <v>1276.5563927000001</v>
      </c>
      <c r="R31" s="60">
        <v>0.75703994834480559</v>
      </c>
      <c r="S31" s="60"/>
      <c r="T31" s="60">
        <v>168624.70672664852</v>
      </c>
      <c r="U31" s="16">
        <v>48.367277559800399</v>
      </c>
      <c r="AD31"/>
      <c r="AE31"/>
      <c r="AF31"/>
      <c r="AG31"/>
      <c r="AH31"/>
      <c r="AI31"/>
      <c r="AJ31"/>
      <c r="AK31"/>
      <c r="AL31"/>
      <c r="AM31"/>
      <c r="AN31"/>
      <c r="AO31"/>
      <c r="AQ31"/>
      <c r="AR31"/>
    </row>
    <row r="32" spans="1:44">
      <c r="A32" s="6">
        <v>2017</v>
      </c>
      <c r="B32" s="65">
        <v>105694.03482208704</v>
      </c>
      <c r="C32" s="60">
        <v>59.611389922670909</v>
      </c>
      <c r="D32" s="60"/>
      <c r="E32" s="60">
        <v>57928.791980368114</v>
      </c>
      <c r="F32" s="60">
        <v>32.671813620359508</v>
      </c>
      <c r="G32" s="60"/>
      <c r="H32" s="60">
        <v>3871.6869193890616</v>
      </c>
      <c r="I32" s="60">
        <v>2.1836297478727342</v>
      </c>
      <c r="J32" s="60"/>
      <c r="K32" s="60">
        <v>8310.5926141479667</v>
      </c>
      <c r="L32" s="60">
        <v>4.6871706397087767</v>
      </c>
      <c r="M32" s="60"/>
      <c r="N32" s="60">
        <v>159.87</v>
      </c>
      <c r="O32" s="60">
        <v>9.0166610849696557E-2</v>
      </c>
      <c r="P32" s="60"/>
      <c r="Q32" s="60">
        <v>1340.1241812000001</v>
      </c>
      <c r="R32" s="60">
        <v>0.75582945853836647</v>
      </c>
      <c r="S32" s="60"/>
      <c r="T32" s="60">
        <v>177305.10051719219</v>
      </c>
      <c r="U32" s="16">
        <v>47.466072196451599</v>
      </c>
      <c r="AD32"/>
      <c r="AE32"/>
      <c r="AF32"/>
      <c r="AG32"/>
      <c r="AH32"/>
      <c r="AI32"/>
      <c r="AJ32"/>
      <c r="AK32"/>
      <c r="AL32"/>
      <c r="AM32"/>
      <c r="AN32"/>
      <c r="AO32"/>
      <c r="AQ32"/>
      <c r="AR32"/>
    </row>
    <row r="33" spans="1:44">
      <c r="A33" s="6">
        <v>2018</v>
      </c>
      <c r="B33" s="65">
        <v>122364.48065957733</v>
      </c>
      <c r="C33" s="60">
        <v>60.41068641300788</v>
      </c>
      <c r="D33" s="60"/>
      <c r="E33" s="60">
        <v>63871.078287279975</v>
      </c>
      <c r="F33" s="60">
        <v>31.532808054062926</v>
      </c>
      <c r="G33" s="60"/>
      <c r="H33" s="60">
        <v>4209.5243025630998</v>
      </c>
      <c r="I33" s="60">
        <v>2.0782195226860658</v>
      </c>
      <c r="J33" s="60"/>
      <c r="K33" s="60">
        <v>10447.383865436141</v>
      </c>
      <c r="L33" s="60">
        <v>5.1578172614242428</v>
      </c>
      <c r="M33" s="60"/>
      <c r="N33" s="60">
        <v>536.83500001158404</v>
      </c>
      <c r="O33" s="60">
        <v>0.26503255410734733</v>
      </c>
      <c r="P33" s="60"/>
      <c r="Q33" s="60">
        <v>1125.0602425</v>
      </c>
      <c r="R33" s="60">
        <v>0.55543619471154526</v>
      </c>
      <c r="S33" s="60"/>
      <c r="T33" s="60">
        <v>202554.36235736811</v>
      </c>
      <c r="U33" s="16">
        <v>47.860396710858936</v>
      </c>
      <c r="AD33"/>
      <c r="AE33"/>
      <c r="AF33"/>
      <c r="AG33"/>
      <c r="AH33"/>
      <c r="AI33"/>
      <c r="AJ33"/>
      <c r="AK33"/>
      <c r="AL33"/>
      <c r="AM33"/>
      <c r="AN33"/>
      <c r="AO33"/>
      <c r="AQ33"/>
      <c r="AR33"/>
    </row>
    <row r="34" spans="1:44">
      <c r="A34" s="5" t="s">
        <v>355</v>
      </c>
      <c r="B34" s="137">
        <v>145955.23984799997</v>
      </c>
      <c r="C34" s="138">
        <v>60.625761196325662</v>
      </c>
      <c r="D34" s="138"/>
      <c r="E34" s="138">
        <v>75407.281895171982</v>
      </c>
      <c r="F34" s="138">
        <v>31.322094838127551</v>
      </c>
      <c r="G34" s="138"/>
      <c r="H34" s="138">
        <v>5000.5609845570343</v>
      </c>
      <c r="I34" s="138">
        <v>2.0770944326023262</v>
      </c>
      <c r="J34" s="138"/>
      <c r="K34" s="138">
        <v>12435.872135951708</v>
      </c>
      <c r="L34" s="138">
        <v>5.1655166006195277</v>
      </c>
      <c r="M34" s="138"/>
      <c r="N34" s="138">
        <v>637.71484929262033</v>
      </c>
      <c r="O34" s="138">
        <v>0.26488907287486468</v>
      </c>
      <c r="P34" s="138"/>
      <c r="Q34" s="138">
        <v>1311.2185904</v>
      </c>
      <c r="R34" s="138">
        <v>0.544643859450055</v>
      </c>
      <c r="S34" s="138"/>
      <c r="T34" s="138">
        <v>240747.88830337333</v>
      </c>
      <c r="U34" s="134">
        <v>49.571796449086385</v>
      </c>
      <c r="AD34"/>
      <c r="AE34"/>
      <c r="AF34"/>
      <c r="AG34"/>
      <c r="AH34"/>
      <c r="AI34"/>
      <c r="AJ34"/>
      <c r="AK34"/>
      <c r="AL34"/>
      <c r="AM34"/>
      <c r="AN34"/>
      <c r="AO34"/>
      <c r="AQ34"/>
      <c r="AR34"/>
    </row>
    <row r="35" spans="1:44">
      <c r="A35" s="1" t="s">
        <v>674</v>
      </c>
      <c r="AD35"/>
      <c r="AE35"/>
      <c r="AF35"/>
      <c r="AG35"/>
      <c r="AH35"/>
      <c r="AI35"/>
      <c r="AJ35"/>
      <c r="AK35"/>
      <c r="AL35"/>
      <c r="AM35"/>
      <c r="AN35"/>
      <c r="AO35"/>
    </row>
    <row r="36" spans="1:44">
      <c r="A36" s="1" t="s">
        <v>342</v>
      </c>
    </row>
    <row r="37" spans="1:44">
      <c r="A37" s="1" t="s">
        <v>187</v>
      </c>
    </row>
    <row r="38" spans="1:44">
      <c r="A38" s="23" t="s">
        <v>48</v>
      </c>
    </row>
    <row r="39" spans="1:44">
      <c r="B39" s="329"/>
      <c r="C39" s="330"/>
      <c r="E39" s="329"/>
    </row>
    <row r="41" spans="1:44">
      <c r="A41" s="1" t="s">
        <v>681</v>
      </c>
      <c r="B41" s="330"/>
      <c r="E41" s="330"/>
      <c r="H41" s="330"/>
      <c r="K41" s="330"/>
      <c r="N41" s="330"/>
      <c r="Q41" s="330"/>
      <c r="T41" s="330"/>
    </row>
    <row r="42" spans="1:44">
      <c r="A42" s="452" t="s">
        <v>679</v>
      </c>
      <c r="B42" s="330"/>
      <c r="E42" s="330"/>
      <c r="H42" s="330"/>
      <c r="K42" s="330"/>
      <c r="N42" s="330"/>
      <c r="Q42" s="330"/>
      <c r="T42" s="330"/>
    </row>
    <row r="43" spans="1:44">
      <c r="B43" s="330"/>
    </row>
  </sheetData>
  <mergeCells count="7">
    <mergeCell ref="U3:U4"/>
    <mergeCell ref="N3:O3"/>
    <mergeCell ref="Q3:R3"/>
    <mergeCell ref="B3:C3"/>
    <mergeCell ref="E3:F3"/>
    <mergeCell ref="H3:I3"/>
    <mergeCell ref="K3:L3"/>
  </mergeCells>
  <hyperlinks>
    <hyperlink ref="A42" location="Contents!A1" display="Link to Contents" xr:uid="{00000000-0004-0000-0500-000000000000}"/>
  </hyperlinks>
  <pageMargins left="0.75" right="0.75" top="1" bottom="1" header="0.5" footer="0.5"/>
  <pageSetup paperSize="9" orientation="portrait" horizontalDpi="4294967292" verticalDpi="429496729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B42"/>
  <sheetViews>
    <sheetView showGridLines="0" zoomScale="120" zoomScaleNormal="120" zoomScalePageLayoutView="125" workbookViewId="0"/>
  </sheetViews>
  <sheetFormatPr defaultColWidth="10.85546875" defaultRowHeight="15"/>
  <cols>
    <col min="1" max="1" width="10.85546875" style="3"/>
    <col min="2" max="3" width="11" style="3" bestFit="1" customWidth="1"/>
    <col min="4" max="4" width="2.28515625" style="3" customWidth="1"/>
    <col min="5" max="6" width="11" style="3" bestFit="1" customWidth="1"/>
    <col min="7" max="7" width="2.28515625" style="3" customWidth="1"/>
    <col min="8" max="8" width="11.5703125" style="3" bestFit="1" customWidth="1"/>
    <col min="9" max="9" width="11" style="3" bestFit="1" customWidth="1"/>
    <col min="10" max="10" width="2.28515625" style="3" customWidth="1"/>
    <col min="11" max="12" width="11" style="3" bestFit="1" customWidth="1"/>
    <col min="13" max="13" width="2.28515625" style="3" customWidth="1"/>
    <col min="14" max="15" width="11" style="3" bestFit="1" customWidth="1"/>
    <col min="16" max="16" width="2.28515625" style="3" customWidth="1"/>
    <col min="17" max="17" width="11.5703125" style="3" bestFit="1" customWidth="1"/>
    <col min="18" max="18" width="1.85546875" style="3" customWidth="1"/>
    <col min="19" max="19" width="10.85546875" style="3" customWidth="1"/>
    <col min="20" max="28" width="10.85546875" style="3"/>
    <col min="29" max="48" width="10.85546875" style="3" customWidth="1"/>
    <col min="49" max="16384" width="10.85546875" style="3"/>
  </cols>
  <sheetData>
    <row r="1" spans="1:54">
      <c r="A1" s="19" t="s">
        <v>356</v>
      </c>
      <c r="B1" s="19"/>
      <c r="C1" s="25"/>
      <c r="D1" s="25"/>
      <c r="E1" s="25"/>
      <c r="F1" s="25"/>
      <c r="G1" s="25"/>
      <c r="H1" s="25"/>
      <c r="I1" s="25"/>
      <c r="J1" s="25"/>
      <c r="K1" s="25"/>
      <c r="L1" s="25"/>
      <c r="M1" s="25"/>
      <c r="N1" s="25"/>
      <c r="O1" s="25"/>
      <c r="P1" s="25"/>
      <c r="Q1" s="25"/>
      <c r="R1" s="25"/>
      <c r="S1" s="25"/>
      <c r="T1" s="25"/>
    </row>
    <row r="2" spans="1:54">
      <c r="A2" s="26"/>
      <c r="B2" s="26"/>
      <c r="C2" s="27"/>
      <c r="D2" s="27"/>
      <c r="E2" s="27"/>
      <c r="F2" s="27"/>
      <c r="G2" s="27"/>
      <c r="H2" s="27"/>
      <c r="I2" s="28"/>
      <c r="J2" s="28"/>
      <c r="K2" s="27"/>
      <c r="L2" s="27"/>
      <c r="M2" s="27"/>
      <c r="N2" s="27"/>
      <c r="O2" s="28"/>
      <c r="P2" s="28"/>
      <c r="Q2" s="27"/>
      <c r="R2" s="28"/>
      <c r="S2" s="25"/>
      <c r="T2" s="27"/>
    </row>
    <row r="3" spans="1:54" ht="23.25">
      <c r="A3" s="526" t="s">
        <v>3</v>
      </c>
      <c r="B3" s="518" t="s">
        <v>70</v>
      </c>
      <c r="C3" s="518"/>
      <c r="D3" s="46"/>
      <c r="E3" s="518" t="s">
        <v>71</v>
      </c>
      <c r="F3" s="518"/>
      <c r="G3" s="46"/>
      <c r="H3" s="518" t="s">
        <v>72</v>
      </c>
      <c r="I3" s="518"/>
      <c r="J3" s="46"/>
      <c r="K3" s="518" t="s">
        <v>73</v>
      </c>
      <c r="L3" s="518"/>
      <c r="M3" s="46"/>
      <c r="N3" s="518" t="s">
        <v>74</v>
      </c>
      <c r="O3" s="518"/>
      <c r="P3" s="46"/>
      <c r="Q3" s="55" t="s">
        <v>75</v>
      </c>
      <c r="S3" s="519" t="s">
        <v>184</v>
      </c>
    </row>
    <row r="4" spans="1:54" ht="23.25">
      <c r="A4" s="527"/>
      <c r="B4" s="336" t="s">
        <v>69</v>
      </c>
      <c r="C4" s="56" t="s">
        <v>8</v>
      </c>
      <c r="D4" s="56"/>
      <c r="E4" s="56" t="s">
        <v>7</v>
      </c>
      <c r="F4" s="56" t="s">
        <v>76</v>
      </c>
      <c r="G4" s="56"/>
      <c r="H4" s="56" t="s">
        <v>68</v>
      </c>
      <c r="I4" s="56" t="s">
        <v>76</v>
      </c>
      <c r="J4" s="56"/>
      <c r="K4" s="56" t="s">
        <v>77</v>
      </c>
      <c r="L4" s="56" t="s">
        <v>76</v>
      </c>
      <c r="M4" s="56"/>
      <c r="N4" s="56" t="s">
        <v>68</v>
      </c>
      <c r="O4" s="56" t="s">
        <v>76</v>
      </c>
      <c r="P4" s="56"/>
      <c r="Q4" s="56" t="s">
        <v>7</v>
      </c>
      <c r="R4" s="12"/>
      <c r="S4" s="520"/>
      <c r="AD4"/>
      <c r="AE4"/>
      <c r="AF4"/>
      <c r="AG4"/>
      <c r="AH4"/>
      <c r="AI4"/>
      <c r="AJ4"/>
      <c r="AK4"/>
      <c r="AL4"/>
      <c r="AM4"/>
      <c r="AN4"/>
      <c r="AO4"/>
      <c r="AP4"/>
      <c r="AQ4"/>
      <c r="AR4"/>
      <c r="AS4"/>
      <c r="AT4"/>
      <c r="AU4"/>
      <c r="AV4"/>
    </row>
    <row r="5" spans="1:54">
      <c r="A5" s="6">
        <v>1990</v>
      </c>
      <c r="B5" s="16">
        <v>434.96305449063021</v>
      </c>
      <c r="C5" s="16">
        <v>7.6276654524371557</v>
      </c>
      <c r="D5" s="16"/>
      <c r="E5" s="16">
        <v>48.128134131582073</v>
      </c>
      <c r="F5" s="16">
        <v>0.84399192578697024</v>
      </c>
      <c r="G5" s="16"/>
      <c r="H5" s="16">
        <v>5099.2312781408336</v>
      </c>
      <c r="I5" s="16">
        <v>89.421917224235571</v>
      </c>
      <c r="J5" s="16"/>
      <c r="K5" s="16">
        <v>120.11764683230001</v>
      </c>
      <c r="L5" s="16">
        <v>2.1064253975403302</v>
      </c>
      <c r="M5" s="16"/>
      <c r="N5" s="60">
        <v>0</v>
      </c>
      <c r="O5" s="30">
        <v>0</v>
      </c>
      <c r="P5" s="30"/>
      <c r="Q5" s="16">
        <v>5702.4401135953467</v>
      </c>
      <c r="R5" s="16"/>
      <c r="S5" s="16">
        <v>56.964804382240231</v>
      </c>
      <c r="T5" s="30"/>
      <c r="AD5"/>
      <c r="AE5"/>
      <c r="AF5"/>
      <c r="AG5"/>
      <c r="AH5"/>
      <c r="AI5"/>
      <c r="AJ5"/>
      <c r="AK5"/>
      <c r="AL5"/>
      <c r="AM5"/>
      <c r="AN5"/>
      <c r="AO5"/>
      <c r="AP5"/>
      <c r="AQ5"/>
      <c r="AR5"/>
      <c r="AS5"/>
      <c r="AT5"/>
      <c r="AU5"/>
      <c r="AV5"/>
    </row>
    <row r="6" spans="1:54">
      <c r="A6" s="6">
        <v>1991</v>
      </c>
      <c r="B6" s="16">
        <v>494.2200653813162</v>
      </c>
      <c r="C6" s="16">
        <v>7.3306215847499763</v>
      </c>
      <c r="D6" s="16"/>
      <c r="E6" s="16">
        <v>53.390920144724504</v>
      </c>
      <c r="F6" s="16">
        <v>0.79193189240627693</v>
      </c>
      <c r="G6" s="16"/>
      <c r="H6" s="16">
        <v>6055.2551825733499</v>
      </c>
      <c r="I6" s="16">
        <v>89.815827911181856</v>
      </c>
      <c r="J6" s="16"/>
      <c r="K6" s="16">
        <v>138.99139019350002</v>
      </c>
      <c r="L6" s="16">
        <v>2.0616186116618889</v>
      </c>
      <c r="M6" s="16"/>
      <c r="N6" s="60">
        <v>0</v>
      </c>
      <c r="O6" s="30">
        <v>0</v>
      </c>
      <c r="P6" s="30"/>
      <c r="Q6" s="16">
        <v>6741.8575582928906</v>
      </c>
      <c r="R6" s="16"/>
      <c r="S6" s="16">
        <v>58.428041706075675</v>
      </c>
      <c r="T6" s="30"/>
      <c r="AD6"/>
      <c r="AE6"/>
      <c r="AF6"/>
      <c r="AG6"/>
      <c r="AH6"/>
      <c r="AI6"/>
      <c r="AJ6"/>
      <c r="AK6"/>
      <c r="AL6"/>
      <c r="AM6"/>
      <c r="AN6"/>
      <c r="AO6"/>
      <c r="AP6"/>
      <c r="AQ6"/>
      <c r="AR6"/>
      <c r="AS6"/>
      <c r="AT6"/>
      <c r="AU6"/>
      <c r="AV6"/>
      <c r="BA6" s="331"/>
      <c r="BB6" s="331"/>
    </row>
    <row r="7" spans="1:54">
      <c r="A7" s="6">
        <v>1992</v>
      </c>
      <c r="B7" s="16">
        <v>553.06415971831643</v>
      </c>
      <c r="C7" s="16">
        <v>7.2781307547639456</v>
      </c>
      <c r="D7" s="16"/>
      <c r="E7" s="16">
        <v>73.289285202336202</v>
      </c>
      <c r="F7" s="16">
        <v>0.96446134006850492</v>
      </c>
      <c r="G7" s="16"/>
      <c r="H7" s="16">
        <v>6813.88043310803</v>
      </c>
      <c r="I7" s="16">
        <v>89.668281460772818</v>
      </c>
      <c r="J7" s="16"/>
      <c r="K7" s="16">
        <v>158.75243251960001</v>
      </c>
      <c r="L7" s="16">
        <v>2.0891264443947355</v>
      </c>
      <c r="M7" s="16"/>
      <c r="N7" s="60">
        <v>0</v>
      </c>
      <c r="O7" s="30">
        <v>0</v>
      </c>
      <c r="P7" s="30"/>
      <c r="Q7" s="16">
        <v>7598.9863105482809</v>
      </c>
      <c r="R7" s="16"/>
      <c r="S7" s="16">
        <v>57.943737641139059</v>
      </c>
      <c r="T7" s="30"/>
      <c r="AD7"/>
      <c r="AE7"/>
      <c r="AF7"/>
      <c r="AG7"/>
      <c r="AH7"/>
      <c r="AI7"/>
      <c r="AJ7"/>
      <c r="AK7"/>
      <c r="AL7"/>
      <c r="AM7"/>
      <c r="AN7"/>
      <c r="AO7"/>
      <c r="AP7"/>
      <c r="AQ7"/>
      <c r="AR7"/>
      <c r="AS7"/>
      <c r="AT7"/>
      <c r="AU7"/>
      <c r="AV7"/>
    </row>
    <row r="8" spans="1:54">
      <c r="A8" s="6">
        <v>1993</v>
      </c>
      <c r="B8" s="16">
        <v>644.45997888491979</v>
      </c>
      <c r="C8" s="16">
        <v>7.2301458321677634</v>
      </c>
      <c r="D8" s="16"/>
      <c r="E8" s="16">
        <v>92.456926556421138</v>
      </c>
      <c r="F8" s="16">
        <v>1.0372669895709978</v>
      </c>
      <c r="G8" s="16"/>
      <c r="H8" s="16">
        <v>7990.1150534720391</v>
      </c>
      <c r="I8" s="16">
        <v>89.640472558680955</v>
      </c>
      <c r="J8" s="16"/>
      <c r="K8" s="16">
        <v>186.48090575999998</v>
      </c>
      <c r="L8" s="16">
        <v>2.0921146195802716</v>
      </c>
      <c r="M8" s="16"/>
      <c r="N8" s="60">
        <v>0</v>
      </c>
      <c r="O8" s="30">
        <v>0</v>
      </c>
      <c r="P8" s="30"/>
      <c r="Q8" s="16">
        <v>8913.5128646733792</v>
      </c>
      <c r="R8" s="16"/>
      <c r="S8" s="16">
        <v>57.194968027123686</v>
      </c>
      <c r="T8" s="30"/>
      <c r="AD8"/>
      <c r="AE8"/>
      <c r="AF8"/>
      <c r="AG8"/>
      <c r="AH8"/>
      <c r="AI8"/>
      <c r="AJ8"/>
      <c r="AK8"/>
      <c r="AL8"/>
      <c r="AM8"/>
      <c r="AN8"/>
      <c r="AO8"/>
      <c r="AP8"/>
      <c r="AQ8"/>
      <c r="AR8"/>
      <c r="AS8"/>
      <c r="AT8"/>
      <c r="AU8"/>
      <c r="AV8"/>
    </row>
    <row r="9" spans="1:54">
      <c r="A9" s="6">
        <v>1994</v>
      </c>
      <c r="B9" s="16">
        <v>734.48152622377756</v>
      </c>
      <c r="C9" s="16">
        <v>7.0528455536953336</v>
      </c>
      <c r="D9" s="16"/>
      <c r="E9" s="16">
        <v>120.32052979297258</v>
      </c>
      <c r="F9" s="16">
        <v>1.1553757082653786</v>
      </c>
      <c r="G9" s="16"/>
      <c r="H9" s="16">
        <v>9322.9728936778047</v>
      </c>
      <c r="I9" s="16">
        <v>89.523678367322546</v>
      </c>
      <c r="J9" s="16"/>
      <c r="K9" s="16">
        <v>216.16428061899995</v>
      </c>
      <c r="L9" s="16">
        <v>2.0757135897887329</v>
      </c>
      <c r="M9" s="16"/>
      <c r="N9" s="60">
        <v>20.03511</v>
      </c>
      <c r="O9" s="30">
        <v>0.19238678092802711</v>
      </c>
      <c r="P9" s="30"/>
      <c r="Q9" s="16">
        <v>10413.974340313553</v>
      </c>
      <c r="R9" s="16"/>
      <c r="S9" s="16">
        <v>58.500615567017149</v>
      </c>
      <c r="T9" s="30"/>
      <c r="AD9"/>
      <c r="AE9"/>
      <c r="AF9"/>
      <c r="AG9"/>
      <c r="AH9"/>
      <c r="AI9"/>
      <c r="AJ9"/>
      <c r="AK9"/>
      <c r="AL9"/>
      <c r="AM9"/>
      <c r="AN9"/>
      <c r="AO9"/>
      <c r="AP9"/>
      <c r="AQ9"/>
      <c r="AR9"/>
      <c r="AS9"/>
      <c r="AT9"/>
      <c r="AU9"/>
      <c r="AV9"/>
    </row>
    <row r="10" spans="1:54">
      <c r="A10" s="6">
        <v>1995</v>
      </c>
      <c r="B10" s="16">
        <v>840.25045416057719</v>
      </c>
      <c r="C10" s="16">
        <v>7.0971938178487202</v>
      </c>
      <c r="D10" s="16"/>
      <c r="E10" s="16">
        <v>159.84852104197421</v>
      </c>
      <c r="F10" s="16">
        <v>1.3501640251592837</v>
      </c>
      <c r="G10" s="16"/>
      <c r="H10" s="16">
        <v>10585.72846152987</v>
      </c>
      <c r="I10" s="16">
        <v>89.412586714576705</v>
      </c>
      <c r="J10" s="16"/>
      <c r="K10" s="16">
        <v>249.27031724900002</v>
      </c>
      <c r="L10" s="16">
        <v>2.1054671804017886</v>
      </c>
      <c r="M10" s="16"/>
      <c r="N10" s="60">
        <v>4.0949710000000001</v>
      </c>
      <c r="O10" s="30">
        <v>3.4588262013501639E-2</v>
      </c>
      <c r="P10" s="30"/>
      <c r="Q10" s="16">
        <v>11839.192724981422</v>
      </c>
      <c r="R10" s="16"/>
      <c r="S10" s="16">
        <v>57.989313580270164</v>
      </c>
      <c r="T10" s="30"/>
      <c r="AD10"/>
      <c r="AE10"/>
      <c r="AF10"/>
      <c r="AG10"/>
      <c r="AH10"/>
      <c r="AI10"/>
      <c r="AJ10"/>
      <c r="AK10"/>
      <c r="AL10"/>
      <c r="AM10"/>
      <c r="AN10"/>
      <c r="AO10"/>
      <c r="AP10"/>
      <c r="AQ10"/>
      <c r="AR10"/>
      <c r="AS10"/>
      <c r="AT10"/>
      <c r="AU10"/>
      <c r="AV10"/>
    </row>
    <row r="11" spans="1:54">
      <c r="A11" s="6">
        <v>1996</v>
      </c>
      <c r="B11" s="16">
        <v>940.37266936907827</v>
      </c>
      <c r="C11" s="16">
        <v>6.793541641870747</v>
      </c>
      <c r="D11" s="16"/>
      <c r="E11" s="16">
        <v>182.38614094596915</v>
      </c>
      <c r="F11" s="16">
        <v>1.3176136267846448</v>
      </c>
      <c r="G11" s="16"/>
      <c r="H11" s="16">
        <v>12420.240048815956</v>
      </c>
      <c r="I11" s="16">
        <v>89.727637480439626</v>
      </c>
      <c r="J11" s="16"/>
      <c r="K11" s="16">
        <v>286.73185804400003</v>
      </c>
      <c r="L11" s="16">
        <v>2.0714392082234818</v>
      </c>
      <c r="M11" s="16"/>
      <c r="N11" s="60">
        <v>12.425833000000001</v>
      </c>
      <c r="O11" s="30">
        <v>8.976804268149173E-2</v>
      </c>
      <c r="P11" s="30"/>
      <c r="Q11" s="16">
        <v>13842.156550175006</v>
      </c>
      <c r="R11" s="16"/>
      <c r="S11" s="16">
        <v>59.06390175109243</v>
      </c>
      <c r="T11" s="30"/>
      <c r="AD11"/>
      <c r="AE11"/>
      <c r="AF11"/>
      <c r="AG11"/>
      <c r="AH11"/>
      <c r="AI11"/>
      <c r="AJ11"/>
      <c r="AK11"/>
      <c r="AL11"/>
      <c r="AM11"/>
      <c r="AN11"/>
      <c r="AO11"/>
      <c r="AP11"/>
      <c r="AQ11"/>
      <c r="AR11"/>
      <c r="AS11"/>
      <c r="AT11"/>
      <c r="AU11"/>
      <c r="AV11"/>
    </row>
    <row r="12" spans="1:54">
      <c r="A12" s="6">
        <v>1997</v>
      </c>
      <c r="B12" s="16">
        <v>1033.064970394275</v>
      </c>
      <c r="C12" s="16">
        <v>6.5018359238339087</v>
      </c>
      <c r="D12" s="16"/>
      <c r="E12" s="16">
        <v>350.77822336621597</v>
      </c>
      <c r="F12" s="16">
        <v>2.2077047614059113</v>
      </c>
      <c r="G12" s="16"/>
      <c r="H12" s="16">
        <v>14165.13897471637</v>
      </c>
      <c r="I12" s="16">
        <v>89.151613975218282</v>
      </c>
      <c r="J12" s="16"/>
      <c r="K12" s="16">
        <v>332.32658015700002</v>
      </c>
      <c r="L12" s="16">
        <v>2.0915750308376024</v>
      </c>
      <c r="M12" s="16"/>
      <c r="N12" s="60">
        <v>7.510694</v>
      </c>
      <c r="O12" s="30">
        <v>4.7270308704288271E-2</v>
      </c>
      <c r="P12" s="30"/>
      <c r="Q12" s="16">
        <v>15888.81944263386</v>
      </c>
      <c r="R12" s="16"/>
      <c r="S12" s="16">
        <v>59.822928868745059</v>
      </c>
      <c r="T12" s="30"/>
      <c r="AD12"/>
      <c r="AE12"/>
      <c r="AF12"/>
      <c r="AG12"/>
      <c r="AH12"/>
      <c r="AI12"/>
      <c r="AJ12"/>
      <c r="AK12"/>
      <c r="AL12"/>
      <c r="AM12"/>
      <c r="AN12"/>
      <c r="AO12"/>
      <c r="AP12"/>
      <c r="AQ12"/>
      <c r="AR12"/>
      <c r="AS12"/>
      <c r="AT12"/>
      <c r="AU12"/>
      <c r="AV12"/>
    </row>
    <row r="13" spans="1:54">
      <c r="A13" s="6">
        <v>1998</v>
      </c>
      <c r="B13" s="16">
        <v>1175.8727647711908</v>
      </c>
      <c r="C13" s="16">
        <v>6.4293078731846025</v>
      </c>
      <c r="D13" s="16"/>
      <c r="E13" s="16">
        <v>345.03201522150823</v>
      </c>
      <c r="F13" s="16">
        <v>1.8865281333359636</v>
      </c>
      <c r="G13" s="16"/>
      <c r="H13" s="16">
        <v>16360.007540156359</v>
      </c>
      <c r="I13" s="16">
        <v>89.451451240776109</v>
      </c>
      <c r="J13" s="16"/>
      <c r="K13" s="16">
        <v>408.34661665700008</v>
      </c>
      <c r="L13" s="16">
        <v>2.2327127527033173</v>
      </c>
      <c r="M13" s="16"/>
      <c r="N13" s="60">
        <v>0</v>
      </c>
      <c r="O13" s="30">
        <v>0</v>
      </c>
      <c r="P13" s="30"/>
      <c r="Q13" s="16">
        <v>18289.258936806062</v>
      </c>
      <c r="R13" s="16"/>
      <c r="S13" s="16">
        <v>58.36060003835783</v>
      </c>
      <c r="T13" s="30"/>
      <c r="AD13"/>
      <c r="AE13"/>
      <c r="AF13"/>
      <c r="AG13"/>
      <c r="AH13"/>
      <c r="AI13"/>
      <c r="AJ13"/>
      <c r="AK13"/>
      <c r="AL13"/>
      <c r="AM13"/>
      <c r="AN13"/>
      <c r="AO13"/>
      <c r="AP13"/>
      <c r="AQ13"/>
      <c r="AR13"/>
      <c r="AS13"/>
      <c r="AT13"/>
      <c r="AU13"/>
      <c r="AV13"/>
    </row>
    <row r="14" spans="1:54">
      <c r="A14" s="6">
        <v>1999</v>
      </c>
      <c r="B14" s="16">
        <v>1560.8785286240141</v>
      </c>
      <c r="C14" s="16">
        <v>7.5925164384231314</v>
      </c>
      <c r="D14" s="16"/>
      <c r="E14" s="16">
        <v>504.94099636937693</v>
      </c>
      <c r="F14" s="16">
        <v>2.4561634650377928</v>
      </c>
      <c r="G14" s="16"/>
      <c r="H14" s="16">
        <v>17911.711969499273</v>
      </c>
      <c r="I14" s="16">
        <v>87.127194765507724</v>
      </c>
      <c r="J14" s="16"/>
      <c r="K14" s="16">
        <v>580.58703291600011</v>
      </c>
      <c r="L14" s="16">
        <v>2.824125331031365</v>
      </c>
      <c r="M14" s="16"/>
      <c r="N14" s="60">
        <v>0</v>
      </c>
      <c r="O14" s="30">
        <v>0</v>
      </c>
      <c r="P14" s="30"/>
      <c r="Q14" s="16">
        <v>20558.118527408664</v>
      </c>
      <c r="R14" s="16"/>
      <c r="S14" s="16">
        <v>59.678239560385883</v>
      </c>
      <c r="T14" s="30"/>
      <c r="AD14"/>
      <c r="AE14"/>
      <c r="AF14"/>
      <c r="AG14"/>
      <c r="AH14"/>
      <c r="AI14"/>
      <c r="AJ14"/>
      <c r="AK14"/>
      <c r="AL14"/>
      <c r="AM14"/>
      <c r="AN14"/>
      <c r="AO14"/>
      <c r="AP14"/>
      <c r="AQ14"/>
      <c r="AR14"/>
      <c r="AS14"/>
      <c r="AT14"/>
      <c r="AU14"/>
      <c r="AV14"/>
    </row>
    <row r="15" spans="1:54">
      <c r="A15" s="6">
        <v>2000</v>
      </c>
      <c r="B15" s="16">
        <v>1750.4945927543547</v>
      </c>
      <c r="C15" s="16">
        <v>7.5406553319317746</v>
      </c>
      <c r="D15" s="16"/>
      <c r="E15" s="16">
        <v>691.22178457428811</v>
      </c>
      <c r="F15" s="16">
        <v>2.9775957360691692</v>
      </c>
      <c r="G15" s="16"/>
      <c r="H15" s="16">
        <v>20015.642779579812</v>
      </c>
      <c r="I15" s="16">
        <v>86.221953539653242</v>
      </c>
      <c r="J15" s="16"/>
      <c r="K15" s="16">
        <v>752.89247365900007</v>
      </c>
      <c r="L15" s="16">
        <v>3.2432563170246449</v>
      </c>
      <c r="M15" s="16"/>
      <c r="N15" s="60">
        <v>3.8393959999999998</v>
      </c>
      <c r="O15" s="30">
        <v>1.6539075321131413E-2</v>
      </c>
      <c r="P15" s="30"/>
      <c r="Q15" s="16">
        <v>23214.09102656745</v>
      </c>
      <c r="R15" s="16"/>
      <c r="S15" s="16">
        <v>56.527117220081891</v>
      </c>
      <c r="T15" s="30"/>
      <c r="AD15"/>
      <c r="AE15"/>
      <c r="AF15"/>
      <c r="AG15"/>
      <c r="AH15"/>
      <c r="AI15"/>
      <c r="AJ15"/>
      <c r="AK15"/>
      <c r="AL15"/>
      <c r="AM15"/>
      <c r="AN15"/>
      <c r="AO15"/>
      <c r="AP15"/>
      <c r="AQ15"/>
      <c r="AR15"/>
      <c r="AS15"/>
      <c r="AT15"/>
      <c r="AU15"/>
      <c r="AV15"/>
    </row>
    <row r="16" spans="1:54">
      <c r="A16" s="6">
        <v>2001</v>
      </c>
      <c r="B16" s="16">
        <v>1981.0380251608842</v>
      </c>
      <c r="C16" s="16">
        <v>7.2611044359471029</v>
      </c>
      <c r="D16" s="16"/>
      <c r="E16" s="16">
        <v>736.62070211620301</v>
      </c>
      <c r="F16" s="16">
        <v>2.6999380021047559</v>
      </c>
      <c r="G16" s="16"/>
      <c r="H16" s="16">
        <v>23639.800322435156</v>
      </c>
      <c r="I16" s="16">
        <v>86.647028883858724</v>
      </c>
      <c r="J16" s="16"/>
      <c r="K16" s="16">
        <v>925.15151318700009</v>
      </c>
      <c r="L16" s="16">
        <v>3.3909605323096943</v>
      </c>
      <c r="M16" s="16"/>
      <c r="N16" s="60">
        <v>0.26413799999999998</v>
      </c>
      <c r="O16" s="30">
        <v>9.6814577970881488E-4</v>
      </c>
      <c r="P16" s="30"/>
      <c r="Q16" s="16">
        <v>27282.87470089924</v>
      </c>
      <c r="R16" s="16"/>
      <c r="S16" s="16">
        <v>58.135296274385873</v>
      </c>
      <c r="T16" s="30"/>
      <c r="AD16"/>
      <c r="AE16"/>
      <c r="AF16"/>
      <c r="AG16"/>
      <c r="AH16"/>
      <c r="AI16"/>
      <c r="AJ16"/>
      <c r="AK16"/>
      <c r="AL16"/>
      <c r="AM16"/>
      <c r="AN16"/>
      <c r="AO16"/>
      <c r="AP16"/>
      <c r="AQ16"/>
      <c r="AR16"/>
      <c r="AS16"/>
      <c r="AT16"/>
      <c r="AU16"/>
      <c r="AV16"/>
    </row>
    <row r="17" spans="1:48">
      <c r="A17" s="6">
        <v>2002</v>
      </c>
      <c r="B17" s="16">
        <v>1971.5699548815439</v>
      </c>
      <c r="C17" s="16">
        <v>5.9382824166932702</v>
      </c>
      <c r="D17" s="16"/>
      <c r="E17" s="16">
        <v>876.34580442468234</v>
      </c>
      <c r="F17" s="16">
        <v>2.6395152089192178</v>
      </c>
      <c r="G17" s="16"/>
      <c r="H17" s="16">
        <v>29182.463361160768</v>
      </c>
      <c r="I17" s="16">
        <v>87.896302448871751</v>
      </c>
      <c r="J17" s="16"/>
      <c r="K17" s="16">
        <v>1097.4525150449997</v>
      </c>
      <c r="L17" s="16">
        <v>3.3054789443872825</v>
      </c>
      <c r="M17" s="16"/>
      <c r="N17" s="60">
        <v>73.182000000000002</v>
      </c>
      <c r="O17" s="30">
        <v>0.2204209811284922</v>
      </c>
      <c r="P17" s="30"/>
      <c r="Q17" s="16">
        <v>33201.013635511983</v>
      </c>
      <c r="R17" s="16"/>
      <c r="S17" s="16">
        <v>58.900688557442351</v>
      </c>
      <c r="T17" s="30"/>
      <c r="AD17"/>
      <c r="AE17"/>
      <c r="AF17"/>
      <c r="AG17"/>
      <c r="AH17"/>
      <c r="AI17"/>
      <c r="AJ17"/>
      <c r="AK17"/>
      <c r="AL17"/>
      <c r="AM17"/>
      <c r="AN17"/>
      <c r="AO17"/>
      <c r="AP17"/>
      <c r="AQ17"/>
      <c r="AR17"/>
      <c r="AS17"/>
      <c r="AT17"/>
      <c r="AU17"/>
      <c r="AV17"/>
    </row>
    <row r="18" spans="1:48">
      <c r="A18" s="6">
        <v>2003</v>
      </c>
      <c r="B18" s="16">
        <v>2127.0380736552434</v>
      </c>
      <c r="C18" s="16">
        <v>5.606448482137524</v>
      </c>
      <c r="D18" s="16"/>
      <c r="E18" s="16">
        <v>1040.6743990437697</v>
      </c>
      <c r="F18" s="16">
        <v>2.7430103283915135</v>
      </c>
      <c r="G18" s="16"/>
      <c r="H18" s="16">
        <v>33425.552134875594</v>
      </c>
      <c r="I18" s="16">
        <v>88.103094322681144</v>
      </c>
      <c r="J18" s="16"/>
      <c r="K18" s="16">
        <v>1269.745923533</v>
      </c>
      <c r="L18" s="16">
        <v>3.3467972171549039</v>
      </c>
      <c r="M18" s="16"/>
      <c r="N18" s="60">
        <v>76.124741999999998</v>
      </c>
      <c r="O18" s="30">
        <v>0.20064964963489687</v>
      </c>
      <c r="P18" s="30"/>
      <c r="Q18" s="16">
        <v>37939.135273107611</v>
      </c>
      <c r="R18" s="16"/>
      <c r="S18" s="16">
        <v>59.959020161754637</v>
      </c>
      <c r="T18" s="30"/>
      <c r="AD18"/>
      <c r="AE18"/>
      <c r="AF18"/>
      <c r="AG18"/>
      <c r="AH18"/>
      <c r="AI18"/>
      <c r="AJ18"/>
      <c r="AK18"/>
      <c r="AL18"/>
      <c r="AM18"/>
      <c r="AN18"/>
      <c r="AO18"/>
      <c r="AP18"/>
      <c r="AQ18"/>
      <c r="AR18"/>
      <c r="AS18"/>
      <c r="AT18"/>
      <c r="AU18"/>
      <c r="AV18"/>
    </row>
    <row r="19" spans="1:48">
      <c r="A19" s="6">
        <v>2004</v>
      </c>
      <c r="B19" s="16">
        <v>2419.3758151212201</v>
      </c>
      <c r="C19" s="16">
        <v>5.4367239539682126</v>
      </c>
      <c r="D19" s="16"/>
      <c r="E19" s="16">
        <v>1416.9981470377959</v>
      </c>
      <c r="F19" s="16">
        <v>3.1842212030804182</v>
      </c>
      <c r="G19" s="16"/>
      <c r="H19" s="16">
        <v>39103.499869017236</v>
      </c>
      <c r="I19" s="16">
        <v>87.871811023797903</v>
      </c>
      <c r="J19" s="16"/>
      <c r="K19" s="16">
        <v>1442.0393388360003</v>
      </c>
      <c r="L19" s="16">
        <v>3.2404927614031531</v>
      </c>
      <c r="M19" s="16"/>
      <c r="N19" s="60">
        <v>118.705872</v>
      </c>
      <c r="O19" s="30">
        <v>0.26675105775030206</v>
      </c>
      <c r="P19" s="30"/>
      <c r="Q19" s="16">
        <v>44500.619042012251</v>
      </c>
      <c r="R19" s="16"/>
      <c r="S19" s="16">
        <v>58.029635931513219</v>
      </c>
      <c r="T19" s="30"/>
      <c r="AD19"/>
      <c r="AE19"/>
      <c r="AF19"/>
      <c r="AG19"/>
      <c r="AH19"/>
      <c r="AI19"/>
      <c r="AJ19"/>
      <c r="AK19"/>
      <c r="AL19"/>
      <c r="AM19"/>
      <c r="AN19"/>
      <c r="AO19"/>
      <c r="AP19"/>
      <c r="AQ19"/>
      <c r="AR19"/>
      <c r="AS19"/>
      <c r="AT19"/>
      <c r="AU19"/>
      <c r="AV19"/>
    </row>
    <row r="20" spans="1:48">
      <c r="A20" s="6">
        <v>2005</v>
      </c>
      <c r="B20" s="16">
        <v>2727.1195458492334</v>
      </c>
      <c r="C20" s="16">
        <v>5.3573792999824841</v>
      </c>
      <c r="D20" s="16"/>
      <c r="E20" s="16">
        <v>1801.2744518360405</v>
      </c>
      <c r="F20" s="16">
        <v>3.5385725853278012</v>
      </c>
      <c r="G20" s="16"/>
      <c r="H20" s="16">
        <v>44642.541245597968</v>
      </c>
      <c r="I20" s="16">
        <v>87.699502110863108</v>
      </c>
      <c r="J20" s="16"/>
      <c r="K20" s="16">
        <v>1614.2505811279998</v>
      </c>
      <c r="L20" s="16">
        <v>3.1711674178283151</v>
      </c>
      <c r="M20" s="16"/>
      <c r="N20" s="60">
        <v>118.79900000000001</v>
      </c>
      <c r="O20" s="30">
        <v>0.23337858599829972</v>
      </c>
      <c r="P20" s="30"/>
      <c r="Q20" s="16">
        <v>50903.984824411229</v>
      </c>
      <c r="R20" s="16"/>
      <c r="S20" s="16">
        <v>57.427925970108383</v>
      </c>
      <c r="T20" s="30"/>
      <c r="AD20"/>
      <c r="AE20"/>
      <c r="AF20"/>
      <c r="AG20"/>
      <c r="AH20"/>
      <c r="AI20"/>
      <c r="AJ20"/>
      <c r="AK20"/>
      <c r="AL20"/>
      <c r="AM20"/>
      <c r="AN20"/>
      <c r="AO20"/>
      <c r="AP20"/>
      <c r="AQ20"/>
      <c r="AR20"/>
      <c r="AS20"/>
      <c r="AT20"/>
      <c r="AU20"/>
      <c r="AV20"/>
    </row>
    <row r="21" spans="1:48">
      <c r="A21" s="6">
        <v>2006</v>
      </c>
      <c r="B21" s="16">
        <v>3319.7607465051269</v>
      </c>
      <c r="C21" s="16">
        <v>5.6968026351192114</v>
      </c>
      <c r="D21" s="16"/>
      <c r="E21" s="16">
        <v>2486.2778601746486</v>
      </c>
      <c r="F21" s="16">
        <v>4.2665226041944271</v>
      </c>
      <c r="G21" s="16"/>
      <c r="H21" s="16">
        <v>50675.850160211128</v>
      </c>
      <c r="I21" s="16">
        <v>86.961181474753943</v>
      </c>
      <c r="J21" s="16"/>
      <c r="K21" s="16">
        <v>1786.5321852399998</v>
      </c>
      <c r="L21" s="16">
        <v>3.0657393823681067</v>
      </c>
      <c r="M21" s="16"/>
      <c r="N21" s="60">
        <v>5.6840000000000002</v>
      </c>
      <c r="O21" s="30">
        <v>9.7539035643174725E-3</v>
      </c>
      <c r="P21" s="30"/>
      <c r="Q21" s="16">
        <v>58274.104952130925</v>
      </c>
      <c r="R21" s="16"/>
      <c r="S21" s="16">
        <v>55.047291224606745</v>
      </c>
      <c r="T21" s="30"/>
      <c r="AD21"/>
      <c r="AE21"/>
      <c r="AF21"/>
      <c r="AG21"/>
      <c r="AH21"/>
      <c r="AI21"/>
      <c r="AJ21"/>
      <c r="AK21"/>
      <c r="AL21"/>
      <c r="AM21"/>
      <c r="AN21"/>
      <c r="AO21"/>
      <c r="AP21"/>
      <c r="AQ21"/>
      <c r="AR21"/>
      <c r="AS21"/>
      <c r="AT21"/>
      <c r="AU21"/>
      <c r="AV21"/>
    </row>
    <row r="22" spans="1:48">
      <c r="A22" s="6">
        <v>2007</v>
      </c>
      <c r="B22" s="16">
        <v>4290.2889564126408</v>
      </c>
      <c r="C22" s="16">
        <v>6.6095932929924563</v>
      </c>
      <c r="D22" s="16"/>
      <c r="E22" s="16">
        <v>3053.7195123717606</v>
      </c>
      <c r="F22" s="16">
        <v>4.7045418648280179</v>
      </c>
      <c r="G22" s="16"/>
      <c r="H22" s="16">
        <v>55548.319205586944</v>
      </c>
      <c r="I22" s="16">
        <v>85.577405575322459</v>
      </c>
      <c r="J22" s="16"/>
      <c r="K22" s="16">
        <v>1907.66803516</v>
      </c>
      <c r="L22" s="16">
        <v>2.9389418704778048</v>
      </c>
      <c r="M22" s="16"/>
      <c r="N22" s="60">
        <v>110.03379200000001</v>
      </c>
      <c r="O22" s="30">
        <v>0.16951739637925153</v>
      </c>
      <c r="P22" s="30"/>
      <c r="Q22" s="16">
        <v>64910.029501531353</v>
      </c>
      <c r="R22" s="16"/>
      <c r="S22" s="16">
        <v>54.136856912113139</v>
      </c>
      <c r="T22" s="30"/>
      <c r="AD22"/>
      <c r="AE22"/>
      <c r="AF22"/>
      <c r="AG22"/>
      <c r="AH22"/>
      <c r="AI22"/>
      <c r="AJ22"/>
      <c r="AK22"/>
      <c r="AL22"/>
      <c r="AM22"/>
      <c r="AN22"/>
      <c r="AO22"/>
      <c r="AP22"/>
      <c r="AQ22"/>
      <c r="AR22"/>
      <c r="AS22"/>
      <c r="AT22"/>
      <c r="AU22"/>
      <c r="AV22"/>
    </row>
    <row r="23" spans="1:48">
      <c r="A23" s="6">
        <v>2008</v>
      </c>
      <c r="B23" s="16">
        <v>5536.3297542431956</v>
      </c>
      <c r="C23" s="16">
        <v>7.216413128864148</v>
      </c>
      <c r="D23" s="16"/>
      <c r="E23" s="16">
        <v>3591.0308664410704</v>
      </c>
      <c r="F23" s="16">
        <v>4.6807837396029859</v>
      </c>
      <c r="G23" s="16"/>
      <c r="H23" s="16">
        <v>65552.451349746014</v>
      </c>
      <c r="I23" s="16">
        <v>85.445338617515418</v>
      </c>
      <c r="J23" s="16"/>
      <c r="K23" s="16">
        <v>2032.8134547200002</v>
      </c>
      <c r="L23" s="16">
        <v>2.6497015810754223</v>
      </c>
      <c r="M23" s="16"/>
      <c r="N23" s="60">
        <v>5.9556120000000004</v>
      </c>
      <c r="O23" s="30">
        <v>7.7629329420418345E-3</v>
      </c>
      <c r="P23" s="30"/>
      <c r="Q23" s="16">
        <v>76718.581037150259</v>
      </c>
      <c r="R23" s="16"/>
      <c r="S23" s="16">
        <v>55.111081286818724</v>
      </c>
      <c r="T23" s="30"/>
      <c r="AD23"/>
      <c r="AE23"/>
      <c r="AF23"/>
      <c r="AG23"/>
      <c r="AH23"/>
      <c r="AI23"/>
      <c r="AJ23"/>
      <c r="AK23"/>
      <c r="AL23"/>
      <c r="AM23"/>
      <c r="AN23"/>
      <c r="AO23"/>
      <c r="AP23"/>
      <c r="AQ23"/>
      <c r="AR23"/>
      <c r="AS23"/>
      <c r="AT23"/>
      <c r="AU23"/>
      <c r="AV23"/>
    </row>
    <row r="24" spans="1:48">
      <c r="A24" s="6">
        <v>2009</v>
      </c>
      <c r="B24" s="16">
        <v>6341.1950472925264</v>
      </c>
      <c r="C24" s="16">
        <v>7.4138565890939576</v>
      </c>
      <c r="D24" s="16"/>
      <c r="E24" s="16">
        <v>4313.0110296506</v>
      </c>
      <c r="F24" s="16">
        <v>5.0425897646316225</v>
      </c>
      <c r="G24" s="16"/>
      <c r="H24" s="16">
        <v>72701.747747384099</v>
      </c>
      <c r="I24" s="16">
        <v>84.99980327930858</v>
      </c>
      <c r="J24" s="16"/>
      <c r="K24" s="16">
        <v>2161.8410729299999</v>
      </c>
      <c r="L24" s="16">
        <v>2.5275329907978876</v>
      </c>
      <c r="M24" s="16"/>
      <c r="N24" s="60">
        <v>13.870991999999999</v>
      </c>
      <c r="O24" s="30">
        <v>1.6217376167979199E-2</v>
      </c>
      <c r="P24" s="30"/>
      <c r="Q24" s="16">
        <v>85531.665889257201</v>
      </c>
      <c r="R24" s="16"/>
      <c r="S24" s="16">
        <v>55.053075809127229</v>
      </c>
      <c r="T24" s="30"/>
      <c r="AD24"/>
      <c r="AE24"/>
      <c r="AF24"/>
      <c r="AG24"/>
      <c r="AH24"/>
      <c r="AI24"/>
      <c r="AJ24"/>
      <c r="AK24"/>
      <c r="AL24"/>
      <c r="AM24"/>
      <c r="AN24"/>
      <c r="AO24"/>
      <c r="AP24"/>
      <c r="AQ24"/>
      <c r="AR24"/>
      <c r="AS24"/>
      <c r="AT24"/>
      <c r="AU24"/>
      <c r="AV24"/>
    </row>
    <row r="25" spans="1:48">
      <c r="A25" s="6">
        <v>2010</v>
      </c>
      <c r="B25" s="16">
        <v>8138.0351991482858</v>
      </c>
      <c r="C25" s="16">
        <v>8.1775411794460364</v>
      </c>
      <c r="D25" s="16"/>
      <c r="E25" s="16">
        <v>4828.9694265862481</v>
      </c>
      <c r="F25" s="16">
        <v>4.8524115924600357</v>
      </c>
      <c r="G25" s="16"/>
      <c r="H25" s="16">
        <v>84283.800433785887</v>
      </c>
      <c r="I25" s="16">
        <v>84.692954987418815</v>
      </c>
      <c r="J25" s="16"/>
      <c r="K25" s="16">
        <v>2249.1676044100004</v>
      </c>
      <c r="L25" s="16">
        <v>2.2600861577084004</v>
      </c>
      <c r="M25" s="16"/>
      <c r="N25" s="60">
        <v>16.923926000000002</v>
      </c>
      <c r="O25" s="30">
        <v>1.7006082966731537E-2</v>
      </c>
      <c r="P25" s="30"/>
      <c r="Q25" s="16">
        <v>99516.896589930417</v>
      </c>
      <c r="R25" s="16"/>
      <c r="S25" s="16">
        <v>57.328204699345626</v>
      </c>
      <c r="T25" s="30"/>
      <c r="AD25"/>
      <c r="AE25"/>
      <c r="AF25"/>
      <c r="AG25"/>
      <c r="AH25"/>
      <c r="AI25"/>
      <c r="AJ25"/>
      <c r="AK25"/>
      <c r="AL25"/>
      <c r="AM25"/>
      <c r="AN25"/>
      <c r="AO25"/>
      <c r="AP25"/>
      <c r="AQ25"/>
      <c r="AR25"/>
      <c r="AS25"/>
      <c r="AT25"/>
      <c r="AU25"/>
      <c r="AV25"/>
    </row>
    <row r="26" spans="1:48">
      <c r="A26" s="6">
        <v>2011</v>
      </c>
      <c r="B26" s="16">
        <v>9414.6642566096871</v>
      </c>
      <c r="C26" s="16">
        <v>8.2505251288669559</v>
      </c>
      <c r="D26" s="16"/>
      <c r="E26" s="16">
        <v>5298.4147829027397</v>
      </c>
      <c r="F26" s="16">
        <v>4.6432568510139651</v>
      </c>
      <c r="G26" s="16"/>
      <c r="H26" s="16">
        <v>97045.805759957759</v>
      </c>
      <c r="I26" s="16">
        <v>85.045928059680563</v>
      </c>
      <c r="J26" s="16"/>
      <c r="K26" s="16">
        <v>2338.1679386999999</v>
      </c>
      <c r="L26" s="16">
        <v>2.0490495261381017</v>
      </c>
      <c r="M26" s="16"/>
      <c r="N26" s="60">
        <v>12.826446000000001</v>
      </c>
      <c r="O26" s="30">
        <v>1.1240434300432894E-2</v>
      </c>
      <c r="P26" s="30"/>
      <c r="Q26" s="16">
        <v>114109.87918417017</v>
      </c>
      <c r="R26" s="16"/>
      <c r="S26" s="16">
        <v>57.327869026694081</v>
      </c>
      <c r="T26" s="30"/>
      <c r="AD26"/>
      <c r="AE26"/>
      <c r="AF26"/>
      <c r="AG26"/>
      <c r="AH26"/>
      <c r="AI26"/>
      <c r="AJ26"/>
      <c r="AK26"/>
      <c r="AL26"/>
      <c r="AM26"/>
      <c r="AN26"/>
      <c r="AO26"/>
      <c r="AP26"/>
      <c r="AQ26"/>
      <c r="AR26"/>
      <c r="AS26"/>
      <c r="AT26"/>
      <c r="AU26"/>
      <c r="AV26"/>
    </row>
    <row r="27" spans="1:48">
      <c r="A27" s="6">
        <v>2012</v>
      </c>
      <c r="B27" s="16">
        <v>10665.077863152495</v>
      </c>
      <c r="C27" s="16">
        <v>7.9415017105460768</v>
      </c>
      <c r="D27" s="16"/>
      <c r="E27" s="16">
        <v>6170.8547936185187</v>
      </c>
      <c r="F27" s="16">
        <v>4.5949832273017526</v>
      </c>
      <c r="G27" s="16"/>
      <c r="H27" s="16">
        <v>114978.52884575356</v>
      </c>
      <c r="I27" s="16">
        <v>85.616082247215687</v>
      </c>
      <c r="J27" s="16"/>
      <c r="K27" s="16">
        <v>2428.8420665600001</v>
      </c>
      <c r="L27" s="16">
        <v>1.8085806473925705</v>
      </c>
      <c r="M27" s="16"/>
      <c r="N27" s="60">
        <v>52.176704999999998</v>
      </c>
      <c r="O27" s="30">
        <v>3.8852167543920464E-2</v>
      </c>
      <c r="P27" s="30"/>
      <c r="Q27" s="16">
        <v>134295.48027408455</v>
      </c>
      <c r="R27" s="16"/>
      <c r="S27" s="16">
        <v>58.832857600253114</v>
      </c>
      <c r="T27" s="30"/>
      <c r="AD27"/>
      <c r="AE27"/>
      <c r="AF27"/>
      <c r="AG27"/>
      <c r="AH27"/>
      <c r="AI27"/>
      <c r="AJ27"/>
      <c r="AK27"/>
      <c r="AL27"/>
      <c r="AM27"/>
      <c r="AN27"/>
      <c r="AO27"/>
      <c r="AP27"/>
      <c r="AQ27"/>
      <c r="AR27"/>
      <c r="AS27"/>
      <c r="AT27"/>
      <c r="AU27"/>
      <c r="AV27"/>
    </row>
    <row r="28" spans="1:48">
      <c r="A28" s="6">
        <v>2013</v>
      </c>
      <c r="B28" s="16">
        <v>11887.852705275493</v>
      </c>
      <c r="C28" s="16">
        <v>8.0582813634620045</v>
      </c>
      <c r="D28" s="16"/>
      <c r="E28" s="16">
        <v>6729.6972991877283</v>
      </c>
      <c r="F28" s="16">
        <v>4.561782154629106</v>
      </c>
      <c r="G28" s="16"/>
      <c r="H28" s="16">
        <v>126348.929280257</v>
      </c>
      <c r="I28" s="16">
        <v>85.646688881049599</v>
      </c>
      <c r="J28" s="16"/>
      <c r="K28" s="16">
        <v>2521.489987500001</v>
      </c>
      <c r="L28" s="16">
        <v>1.7092132850376214</v>
      </c>
      <c r="M28" s="16"/>
      <c r="N28" s="60">
        <v>35.456246</v>
      </c>
      <c r="O28" s="30">
        <v>2.4034315821673279E-2</v>
      </c>
      <c r="P28" s="30"/>
      <c r="Q28" s="16">
        <v>147523.42551822023</v>
      </c>
      <c r="R28" s="16"/>
      <c r="S28" s="16">
        <v>56.490443794018653</v>
      </c>
      <c r="T28" s="30"/>
      <c r="AD28"/>
      <c r="AE28"/>
      <c r="AF28"/>
      <c r="AG28"/>
      <c r="AH28"/>
      <c r="AI28"/>
      <c r="AJ28"/>
      <c r="AK28"/>
      <c r="AL28"/>
      <c r="AM28"/>
      <c r="AN28"/>
      <c r="AO28"/>
      <c r="AP28"/>
      <c r="AQ28"/>
      <c r="AR28"/>
      <c r="AS28"/>
      <c r="AT28"/>
      <c r="AU28"/>
      <c r="AV28"/>
    </row>
    <row r="29" spans="1:48">
      <c r="A29" s="6">
        <v>2014</v>
      </c>
      <c r="B29" s="16">
        <v>12668.468958033829</v>
      </c>
      <c r="C29" s="16">
        <v>8.2813300831389416</v>
      </c>
      <c r="D29" s="16"/>
      <c r="E29" s="16">
        <v>7614.5508974375416</v>
      </c>
      <c r="F29" s="16">
        <v>4.9776030257036661</v>
      </c>
      <c r="G29" s="16"/>
      <c r="H29" s="16">
        <v>130058.95940200998</v>
      </c>
      <c r="I29" s="16">
        <v>85.01904820902476</v>
      </c>
      <c r="J29" s="16"/>
      <c r="K29" s="16">
        <v>2615.6116955000002</v>
      </c>
      <c r="L29" s="16">
        <v>1.7098154395380074</v>
      </c>
      <c r="M29" s="16"/>
      <c r="N29" s="60">
        <v>18.668064000000001</v>
      </c>
      <c r="O29" s="30">
        <v>1.2203242594609224E-2</v>
      </c>
      <c r="P29" s="30"/>
      <c r="Q29" s="16">
        <v>152976.25901698135</v>
      </c>
      <c r="R29" s="16"/>
      <c r="S29" s="16">
        <v>52.9998381453861</v>
      </c>
      <c r="T29" s="30"/>
      <c r="AD29"/>
      <c r="AE29"/>
      <c r="AF29"/>
      <c r="AG29"/>
      <c r="AH29"/>
      <c r="AI29"/>
      <c r="AJ29"/>
      <c r="AK29"/>
      <c r="AL29"/>
      <c r="AM29"/>
      <c r="AN29"/>
      <c r="AO29"/>
      <c r="AP29"/>
      <c r="AQ29"/>
      <c r="AR29"/>
      <c r="AS29"/>
      <c r="AT29"/>
      <c r="AU29"/>
      <c r="AV29"/>
    </row>
    <row r="30" spans="1:48">
      <c r="A30" s="6">
        <v>2015</v>
      </c>
      <c r="B30" s="16">
        <v>13548.80670338607</v>
      </c>
      <c r="C30" s="16">
        <v>8.2517068497652009</v>
      </c>
      <c r="D30" s="16"/>
      <c r="E30" s="16">
        <v>9046.6178682648933</v>
      </c>
      <c r="F30" s="16">
        <v>5.5097131625705051</v>
      </c>
      <c r="G30" s="16"/>
      <c r="H30" s="16">
        <v>138435.83135289789</v>
      </c>
      <c r="I30" s="16">
        <v>84.312362175936897</v>
      </c>
      <c r="J30" s="16"/>
      <c r="K30" s="16">
        <v>2721.4418083500004</v>
      </c>
      <c r="L30" s="16">
        <v>1.6574551916507045</v>
      </c>
      <c r="M30" s="16"/>
      <c r="N30" s="60">
        <v>441.29206900000003</v>
      </c>
      <c r="O30" s="30">
        <v>0.26876262007666785</v>
      </c>
      <c r="P30" s="30"/>
      <c r="Q30" s="16">
        <v>164193.98980189886</v>
      </c>
      <c r="R30" s="16"/>
      <c r="S30" s="16">
        <v>51.541407690680067</v>
      </c>
      <c r="T30" s="30"/>
      <c r="AD30"/>
      <c r="AE30"/>
      <c r="AF30"/>
      <c r="AG30"/>
      <c r="AH30"/>
      <c r="AI30"/>
      <c r="AJ30"/>
      <c r="AK30"/>
      <c r="AL30"/>
      <c r="AM30"/>
      <c r="AN30"/>
      <c r="AO30"/>
      <c r="AP30"/>
      <c r="AQ30"/>
      <c r="AR30"/>
      <c r="AS30"/>
      <c r="AT30"/>
      <c r="AU30"/>
      <c r="AV30"/>
    </row>
    <row r="31" spans="1:48">
      <c r="A31" s="6">
        <v>2016</v>
      </c>
      <c r="B31" s="16">
        <v>14816.174477506323</v>
      </c>
      <c r="C31" s="16">
        <v>8.2643368548306864</v>
      </c>
      <c r="D31" s="16"/>
      <c r="E31" s="16">
        <v>11426.174309859731</v>
      </c>
      <c r="F31" s="16">
        <v>6.3734234233037048</v>
      </c>
      <c r="G31" s="16"/>
      <c r="H31" s="16">
        <v>149790.0652065688</v>
      </c>
      <c r="I31" s="16">
        <v>83.551631917774799</v>
      </c>
      <c r="J31" s="16"/>
      <c r="K31" s="16">
        <v>2829.2032107500004</v>
      </c>
      <c r="L31" s="16">
        <v>1.5781056304313863</v>
      </c>
      <c r="M31" s="16"/>
      <c r="N31" s="60">
        <v>416.826278</v>
      </c>
      <c r="O31" s="30">
        <v>0.23250217365941048</v>
      </c>
      <c r="P31" s="30"/>
      <c r="Q31" s="16">
        <v>179278.44348268487</v>
      </c>
      <c r="R31" s="16"/>
      <c r="S31" s="16">
        <v>51.423130125721094</v>
      </c>
      <c r="T31" s="30"/>
      <c r="AD31"/>
      <c r="AE31"/>
      <c r="AF31"/>
      <c r="AG31"/>
      <c r="AH31"/>
      <c r="AI31"/>
      <c r="AJ31"/>
      <c r="AK31"/>
      <c r="AL31"/>
      <c r="AM31"/>
      <c r="AN31"/>
      <c r="AO31"/>
      <c r="AP31"/>
      <c r="AQ31"/>
      <c r="AR31"/>
      <c r="AS31"/>
      <c r="AT31"/>
      <c r="AU31"/>
      <c r="AV31"/>
    </row>
    <row r="32" spans="1:48">
      <c r="A32" s="6">
        <v>2017</v>
      </c>
      <c r="B32" s="16">
        <v>17056.266262248402</v>
      </c>
      <c r="C32" s="16">
        <v>8.7280185883611789</v>
      </c>
      <c r="D32" s="16"/>
      <c r="E32" s="16">
        <v>14752.708077094812</v>
      </c>
      <c r="F32" s="16">
        <v>7.5492436823963986</v>
      </c>
      <c r="G32" s="16"/>
      <c r="H32" s="16">
        <v>159825.74079471367</v>
      </c>
      <c r="I32" s="16">
        <v>81.785897048429902</v>
      </c>
      <c r="J32" s="16"/>
      <c r="K32" s="16">
        <v>2938.9147337000009</v>
      </c>
      <c r="L32" s="16">
        <v>1.5038990380982002</v>
      </c>
      <c r="M32" s="16"/>
      <c r="N32" s="60">
        <v>846.05318599999998</v>
      </c>
      <c r="O32" s="30">
        <v>0.43294164271429297</v>
      </c>
      <c r="P32" s="30"/>
      <c r="Q32" s="16">
        <v>195419.68305375689</v>
      </c>
      <c r="R32" s="16"/>
      <c r="S32" s="16">
        <v>52.315498862582935</v>
      </c>
      <c r="AD32"/>
      <c r="AE32"/>
      <c r="AF32"/>
      <c r="AG32"/>
      <c r="AH32"/>
      <c r="AI32"/>
      <c r="AJ32"/>
      <c r="AK32"/>
      <c r="AL32"/>
      <c r="AM32"/>
      <c r="AN32"/>
      <c r="AO32"/>
      <c r="AP32"/>
      <c r="AQ32"/>
      <c r="AR32"/>
      <c r="AS32"/>
      <c r="AT32"/>
      <c r="AU32"/>
      <c r="AV32"/>
    </row>
    <row r="33" spans="1:48">
      <c r="A33" s="6">
        <v>2018</v>
      </c>
      <c r="B33" s="16">
        <v>19266.902377202634</v>
      </c>
      <c r="C33" s="16">
        <v>8.7744207239499286</v>
      </c>
      <c r="D33" s="16"/>
      <c r="E33" s="16">
        <v>18820.077576848525</v>
      </c>
      <c r="F33" s="16">
        <v>8.57093036979518</v>
      </c>
      <c r="G33" s="16"/>
      <c r="H33" s="16">
        <v>177462.99359954052</v>
      </c>
      <c r="I33" s="16">
        <v>80.819165337987357</v>
      </c>
      <c r="J33" s="16"/>
      <c r="K33" s="16">
        <v>3050.9388214799997</v>
      </c>
      <c r="L33" s="16">
        <v>1.3894408295945413</v>
      </c>
      <c r="M33" s="16"/>
      <c r="N33" s="60">
        <v>979.42213764783799</v>
      </c>
      <c r="O33" s="30">
        <v>0.44604273867298611</v>
      </c>
      <c r="P33" s="30"/>
      <c r="Q33" s="16">
        <v>219580.33451271945</v>
      </c>
      <c r="R33" s="16"/>
      <c r="S33" s="16">
        <v>51.883365025436483</v>
      </c>
      <c r="AD33"/>
      <c r="AE33"/>
      <c r="AF33"/>
      <c r="AG33"/>
      <c r="AH33"/>
      <c r="AI33"/>
      <c r="AJ33"/>
      <c r="AK33"/>
      <c r="AL33"/>
      <c r="AM33"/>
      <c r="AN33"/>
      <c r="AO33"/>
      <c r="AP33"/>
      <c r="AQ33"/>
      <c r="AR33"/>
      <c r="AS33"/>
      <c r="AT33"/>
      <c r="AU33"/>
      <c r="AV33"/>
    </row>
    <row r="34" spans="1:48">
      <c r="A34" s="332" t="s">
        <v>352</v>
      </c>
      <c r="B34" s="134">
        <v>21708.484375</v>
      </c>
      <c r="C34" s="134">
        <v>9.0255241394042969</v>
      </c>
      <c r="D34" s="134"/>
      <c r="E34" s="134">
        <v>24026.896484375</v>
      </c>
      <c r="F34" s="134">
        <v>10.023743629455566</v>
      </c>
      <c r="G34" s="134"/>
      <c r="H34" s="134">
        <v>197216.625</v>
      </c>
      <c r="I34" s="134">
        <v>79.209373474121094</v>
      </c>
      <c r="J34" s="134"/>
      <c r="K34" s="134">
        <v>3132.66064453125</v>
      </c>
      <c r="L34" s="134">
        <v>1.2883577346801758</v>
      </c>
      <c r="M34" s="134"/>
      <c r="N34" s="138">
        <v>1145.3564453125</v>
      </c>
      <c r="O34" s="135">
        <v>0.45300054550170898</v>
      </c>
      <c r="P34" s="135"/>
      <c r="Q34" s="134">
        <v>247230.03085641706</v>
      </c>
      <c r="R34" s="134"/>
      <c r="S34" s="134">
        <v>50.274223292426463</v>
      </c>
      <c r="AD34"/>
      <c r="AE34"/>
      <c r="AF34"/>
      <c r="AG34"/>
      <c r="AH34"/>
      <c r="AI34"/>
      <c r="AJ34"/>
      <c r="AK34"/>
      <c r="AL34"/>
      <c r="AM34"/>
      <c r="AN34"/>
      <c r="AO34"/>
      <c r="AP34"/>
      <c r="AQ34"/>
      <c r="AR34"/>
      <c r="AS34"/>
      <c r="AT34"/>
      <c r="AU34"/>
      <c r="AV34"/>
    </row>
    <row r="35" spans="1:48">
      <c r="A35" s="6" t="s">
        <v>211</v>
      </c>
      <c r="AD35"/>
      <c r="AE35"/>
      <c r="AF35"/>
      <c r="AG35"/>
      <c r="AH35"/>
      <c r="AI35"/>
      <c r="AJ35"/>
      <c r="AK35"/>
      <c r="AL35"/>
      <c r="AM35"/>
      <c r="AN35"/>
      <c r="AO35"/>
      <c r="AP35"/>
      <c r="AQ35"/>
      <c r="AR35"/>
      <c r="AS35"/>
      <c r="AT35"/>
      <c r="AU35"/>
      <c r="AV35"/>
    </row>
    <row r="36" spans="1:48">
      <c r="A36" s="1" t="s">
        <v>185</v>
      </c>
    </row>
    <row r="37" spans="1:48">
      <c r="A37" s="23" t="s">
        <v>48</v>
      </c>
    </row>
    <row r="38" spans="1:48">
      <c r="B38" s="329"/>
      <c r="C38" s="329"/>
      <c r="D38" s="329"/>
      <c r="E38" s="329"/>
      <c r="F38" s="329"/>
      <c r="G38" s="329"/>
      <c r="H38" s="329"/>
      <c r="I38" s="329"/>
      <c r="J38" s="329"/>
      <c r="K38" s="329"/>
      <c r="L38" s="329"/>
      <c r="M38" s="329"/>
      <c r="N38" s="329"/>
      <c r="O38" s="329"/>
      <c r="P38" s="329"/>
      <c r="Q38" s="329"/>
      <c r="R38" s="329"/>
      <c r="S38" s="329"/>
    </row>
    <row r="39" spans="1:48">
      <c r="B39" s="329"/>
      <c r="C39" s="329"/>
      <c r="D39" s="329"/>
      <c r="E39" s="329"/>
      <c r="F39" s="329"/>
      <c r="G39" s="329"/>
      <c r="H39" s="329"/>
      <c r="I39" s="329"/>
      <c r="J39" s="329"/>
      <c r="K39" s="329"/>
      <c r="L39" s="329"/>
      <c r="M39" s="329"/>
      <c r="N39" s="329"/>
      <c r="O39" s="329"/>
      <c r="P39" s="329"/>
      <c r="Q39" s="329"/>
      <c r="R39" s="329"/>
      <c r="S39" s="329"/>
    </row>
    <row r="40" spans="1:48">
      <c r="A40" s="1" t="s">
        <v>681</v>
      </c>
      <c r="B40" s="329"/>
      <c r="C40" s="329"/>
      <c r="D40" s="329"/>
      <c r="E40" s="329"/>
      <c r="F40" s="329"/>
      <c r="G40" s="329"/>
      <c r="H40" s="329"/>
      <c r="I40" s="329"/>
      <c r="J40" s="329"/>
      <c r="K40" s="329"/>
      <c r="L40" s="329"/>
      <c r="M40" s="329"/>
      <c r="N40" s="329"/>
      <c r="O40" s="329"/>
      <c r="P40" s="329"/>
      <c r="Q40" s="329"/>
      <c r="R40" s="329"/>
      <c r="S40" s="329"/>
    </row>
    <row r="41" spans="1:48">
      <c r="A41" s="452" t="s">
        <v>679</v>
      </c>
    </row>
    <row r="42" spans="1:48">
      <c r="B42" s="39"/>
      <c r="E42" s="39"/>
      <c r="H42" s="39"/>
      <c r="K42" s="39"/>
      <c r="N42" s="39"/>
      <c r="Q42" s="39"/>
    </row>
  </sheetData>
  <mergeCells count="7">
    <mergeCell ref="A3:A4"/>
    <mergeCell ref="S3:S4"/>
    <mergeCell ref="B3:C3"/>
    <mergeCell ref="E3:F3"/>
    <mergeCell ref="H3:I3"/>
    <mergeCell ref="K3:L3"/>
    <mergeCell ref="N3:O3"/>
  </mergeCells>
  <hyperlinks>
    <hyperlink ref="A41" location="Contents!A1" display="Link to Contents" xr:uid="{00000000-0004-0000-0600-000000000000}"/>
  </hyperlinks>
  <pageMargins left="0.75" right="0.75" top="1" bottom="1" header="0.5" footer="0.5"/>
  <pageSetup paperSize="9" orientation="portrait" horizontalDpi="4294967292" verticalDpi="4294967292"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S40"/>
  <sheetViews>
    <sheetView showGridLines="0" zoomScale="120" zoomScaleNormal="120" zoomScalePageLayoutView="125" workbookViewId="0"/>
  </sheetViews>
  <sheetFormatPr defaultColWidth="10.85546875" defaultRowHeight="11.25"/>
  <cols>
    <col min="1" max="3" width="10.85546875" style="1"/>
    <col min="4" max="4" width="2.28515625" style="1" customWidth="1"/>
    <col min="5" max="6" width="10.85546875" style="1"/>
    <col min="7" max="7" width="2.28515625" style="1" customWidth="1"/>
    <col min="8" max="9" width="10.85546875" style="1"/>
    <col min="10" max="10" width="2.28515625" style="1" customWidth="1"/>
    <col min="11" max="12" width="10.85546875" style="1"/>
    <col min="13" max="13" width="2.28515625" style="1" customWidth="1"/>
    <col min="14" max="15" width="10.85546875" style="1"/>
    <col min="16" max="16" width="2.28515625" style="1" customWidth="1"/>
    <col min="17" max="18" width="10.85546875" style="1"/>
    <col min="19" max="19" width="2.28515625" style="1" customWidth="1"/>
    <col min="20" max="29" width="10.85546875" style="1"/>
    <col min="30" max="46" width="10.85546875" style="1" customWidth="1"/>
    <col min="47" max="16384" width="10.85546875" style="1"/>
  </cols>
  <sheetData>
    <row r="1" spans="1:45">
      <c r="A1" s="19" t="s">
        <v>393</v>
      </c>
    </row>
    <row r="3" spans="1:45" ht="20.100000000000001" customHeight="1">
      <c r="A3" s="82"/>
      <c r="B3" s="518" t="s">
        <v>66</v>
      </c>
      <c r="C3" s="518"/>
      <c r="D3" s="126"/>
      <c r="E3" s="518" t="s">
        <v>117</v>
      </c>
      <c r="F3" s="518"/>
      <c r="G3" s="126"/>
      <c r="H3" s="518" t="s">
        <v>67</v>
      </c>
      <c r="I3" s="518"/>
      <c r="J3" s="126"/>
      <c r="K3" s="518" t="s">
        <v>73</v>
      </c>
      <c r="L3" s="518"/>
      <c r="M3" s="126"/>
      <c r="N3" s="518" t="s">
        <v>74</v>
      </c>
      <c r="O3" s="518"/>
      <c r="P3" s="126"/>
      <c r="Q3" s="518" t="s">
        <v>59</v>
      </c>
      <c r="R3" s="518"/>
      <c r="S3" s="126"/>
      <c r="T3" s="519" t="s">
        <v>394</v>
      </c>
      <c r="AK3" s="3"/>
      <c r="AL3" s="3"/>
    </row>
    <row r="4" spans="1:45" ht="23.1" customHeight="1">
      <c r="A4" s="9" t="s">
        <v>3</v>
      </c>
      <c r="B4" s="127" t="s">
        <v>69</v>
      </c>
      <c r="C4" s="127" t="s">
        <v>8</v>
      </c>
      <c r="D4" s="21"/>
      <c r="E4" s="127" t="s">
        <v>69</v>
      </c>
      <c r="F4" s="127" t="s">
        <v>8</v>
      </c>
      <c r="G4" s="21"/>
      <c r="H4" s="127" t="s">
        <v>69</v>
      </c>
      <c r="I4" s="127" t="s">
        <v>8</v>
      </c>
      <c r="J4" s="21"/>
      <c r="K4" s="127" t="s">
        <v>69</v>
      </c>
      <c r="L4" s="127" t="s">
        <v>8</v>
      </c>
      <c r="M4" s="21"/>
      <c r="N4" s="127" t="s">
        <v>69</v>
      </c>
      <c r="O4" s="127" t="s">
        <v>8</v>
      </c>
      <c r="P4" s="21"/>
      <c r="Q4" s="127" t="s">
        <v>69</v>
      </c>
      <c r="R4" s="127" t="s">
        <v>8</v>
      </c>
      <c r="S4" s="21"/>
      <c r="T4" s="520"/>
      <c r="AD4"/>
      <c r="AE4"/>
      <c r="AF4"/>
      <c r="AG4"/>
      <c r="AH4"/>
      <c r="AI4"/>
      <c r="AJ4"/>
      <c r="AK4"/>
      <c r="AL4"/>
      <c r="AM4"/>
      <c r="AN4"/>
      <c r="AO4"/>
      <c r="AP4"/>
      <c r="AQ4"/>
      <c r="AR4"/>
      <c r="AS4"/>
    </row>
    <row r="5" spans="1:45" ht="15">
      <c r="A5" s="6">
        <v>1990</v>
      </c>
      <c r="B5" s="2">
        <v>1448.6979913755999</v>
      </c>
      <c r="C5" s="2">
        <v>79.014573867832013</v>
      </c>
      <c r="E5" s="2">
        <v>234.45</v>
      </c>
      <c r="F5" s="2">
        <v>12.78732141108512</v>
      </c>
      <c r="H5" s="2">
        <v>23.867511536689985</v>
      </c>
      <c r="I5" s="2">
        <v>1.3017766743546042</v>
      </c>
      <c r="K5" s="2">
        <v>15.754227999999999</v>
      </c>
      <c r="L5" s="2">
        <v>0.85926371089578468</v>
      </c>
      <c r="N5" s="2">
        <v>110.68696</v>
      </c>
      <c r="O5" s="2">
        <v>6.0370643358324685</v>
      </c>
      <c r="Q5" s="2">
        <v>0</v>
      </c>
      <c r="R5" s="2">
        <v>0</v>
      </c>
      <c r="T5" s="2">
        <v>1833.45669091229</v>
      </c>
      <c r="AD5"/>
      <c r="AE5"/>
      <c r="AF5"/>
      <c r="AG5"/>
      <c r="AH5"/>
      <c r="AI5"/>
      <c r="AJ5"/>
      <c r="AK5"/>
      <c r="AL5"/>
      <c r="AM5"/>
      <c r="AN5"/>
      <c r="AO5"/>
      <c r="AP5"/>
      <c r="AQ5"/>
      <c r="AR5"/>
      <c r="AS5"/>
    </row>
    <row r="6" spans="1:45" ht="15">
      <c r="A6" s="6">
        <v>1991</v>
      </c>
      <c r="B6" s="2">
        <v>826.63048006300005</v>
      </c>
      <c r="C6" s="2">
        <v>64.492936163338115</v>
      </c>
      <c r="E6" s="2">
        <v>255.435</v>
      </c>
      <c r="F6" s="2">
        <v>19.928799561838993</v>
      </c>
      <c r="H6" s="2">
        <v>24.106200952259204</v>
      </c>
      <c r="I6" s="2">
        <v>1.8807432300780473</v>
      </c>
      <c r="K6" s="2">
        <v>18.229645999999999</v>
      </c>
      <c r="L6" s="2">
        <v>1.4222599143315517</v>
      </c>
      <c r="N6" s="2">
        <v>153.58397500000001</v>
      </c>
      <c r="O6" s="2">
        <v>11.98247794423431</v>
      </c>
      <c r="Q6" s="2">
        <v>3.7527133999999998</v>
      </c>
      <c r="R6" s="2">
        <v>0.29278318617897831</v>
      </c>
      <c r="T6" s="2">
        <v>1281.7380154152593</v>
      </c>
      <c r="AD6"/>
      <c r="AE6"/>
      <c r="AF6"/>
      <c r="AG6"/>
      <c r="AH6"/>
      <c r="AI6"/>
      <c r="AJ6"/>
      <c r="AK6"/>
      <c r="AL6"/>
      <c r="AM6"/>
      <c r="AN6"/>
      <c r="AO6"/>
      <c r="AP6"/>
      <c r="AQ6"/>
      <c r="AR6"/>
      <c r="AS6"/>
    </row>
    <row r="7" spans="1:45" ht="15">
      <c r="A7" s="6">
        <v>1992</v>
      </c>
      <c r="B7" s="2">
        <v>1687.8668258048001</v>
      </c>
      <c r="C7" s="2">
        <v>76.953006076993304</v>
      </c>
      <c r="E7" s="2">
        <v>283.762</v>
      </c>
      <c r="F7" s="2">
        <v>12.937240412914615</v>
      </c>
      <c r="H7" s="2">
        <v>24.182734979997058</v>
      </c>
      <c r="I7" s="2">
        <v>1.1025361263242501</v>
      </c>
      <c r="K7" s="2">
        <v>20.821438000000001</v>
      </c>
      <c r="L7" s="2">
        <v>0.94928830903572747</v>
      </c>
      <c r="N7" s="2">
        <v>148.05025699999999</v>
      </c>
      <c r="O7" s="2">
        <v>6.749888173902054</v>
      </c>
      <c r="Q7" s="2">
        <v>28.690222200000001</v>
      </c>
      <c r="R7" s="2">
        <v>1.3080409008300622</v>
      </c>
      <c r="T7" s="2">
        <v>2193.3734779847969</v>
      </c>
      <c r="AD7"/>
      <c r="AE7"/>
      <c r="AF7"/>
      <c r="AG7"/>
      <c r="AH7"/>
      <c r="AI7"/>
      <c r="AJ7"/>
      <c r="AK7"/>
      <c r="AL7"/>
      <c r="AM7"/>
      <c r="AN7"/>
      <c r="AO7"/>
      <c r="AP7"/>
      <c r="AQ7"/>
      <c r="AR7"/>
      <c r="AS7"/>
    </row>
    <row r="8" spans="1:45" ht="15">
      <c r="A8" s="6">
        <v>1993</v>
      </c>
      <c r="B8" s="2">
        <v>1168.2666761638</v>
      </c>
      <c r="C8" s="2">
        <v>71.142728614868844</v>
      </c>
      <c r="E8" s="2">
        <v>240.10400000000001</v>
      </c>
      <c r="F8" s="2">
        <v>14.621365189868252</v>
      </c>
      <c r="H8" s="2">
        <v>21.072630631674549</v>
      </c>
      <c r="I8" s="2">
        <v>1.2832382133447076</v>
      </c>
      <c r="K8" s="2">
        <v>24.458212</v>
      </c>
      <c r="L8" s="2">
        <v>1.4894064636291686</v>
      </c>
      <c r="N8" s="2">
        <v>181.98156299999999</v>
      </c>
      <c r="O8" s="2">
        <v>11.081943201471095</v>
      </c>
      <c r="Q8" s="2">
        <v>6.2617992199999994</v>
      </c>
      <c r="R8" s="2">
        <v>0.38131831681792955</v>
      </c>
      <c r="T8" s="2">
        <v>1642.1448810154745</v>
      </c>
      <c r="AD8"/>
      <c r="AE8"/>
      <c r="AF8"/>
      <c r="AG8"/>
      <c r="AH8"/>
      <c r="AI8"/>
      <c r="AJ8"/>
      <c r="AK8"/>
      <c r="AL8"/>
      <c r="AM8"/>
      <c r="AN8"/>
      <c r="AO8"/>
      <c r="AP8"/>
      <c r="AQ8"/>
      <c r="AR8"/>
      <c r="AS8"/>
    </row>
    <row r="9" spans="1:45" ht="15">
      <c r="A9" s="6">
        <v>1994</v>
      </c>
      <c r="B9" s="2">
        <v>1097.1194764136003</v>
      </c>
      <c r="C9" s="2">
        <v>66.041381381636981</v>
      </c>
      <c r="E9" s="2">
        <v>293.53399999999999</v>
      </c>
      <c r="F9" s="2">
        <v>17.669352572107087</v>
      </c>
      <c r="H9" s="2">
        <v>22.509639118664097</v>
      </c>
      <c r="I9" s="2">
        <v>1.3549733586520463</v>
      </c>
      <c r="K9" s="2">
        <v>28.351383999999999</v>
      </c>
      <c r="L9" s="2">
        <v>1.7066186533866459</v>
      </c>
      <c r="N9" s="2">
        <v>219.598871</v>
      </c>
      <c r="O9" s="2">
        <v>13.218808983407925</v>
      </c>
      <c r="Q9" s="2">
        <v>0.1472716</v>
      </c>
      <c r="R9" s="2">
        <v>8.865050809304293E-3</v>
      </c>
      <c r="T9" s="2">
        <v>1661.2606421322646</v>
      </c>
      <c r="AD9"/>
      <c r="AE9"/>
      <c r="AF9"/>
      <c r="AG9"/>
      <c r="AH9"/>
      <c r="AI9"/>
      <c r="AJ9"/>
      <c r="AK9"/>
      <c r="AL9"/>
      <c r="AM9"/>
      <c r="AN9"/>
      <c r="AO9"/>
      <c r="AP9"/>
      <c r="AQ9"/>
      <c r="AR9"/>
      <c r="AS9"/>
    </row>
    <row r="10" spans="1:45" ht="15">
      <c r="A10" s="6">
        <v>1995</v>
      </c>
      <c r="B10" s="2">
        <v>1495.8421706305999</v>
      </c>
      <c r="C10" s="2">
        <v>63.86388781590896</v>
      </c>
      <c r="E10" s="2">
        <v>529.9</v>
      </c>
      <c r="F10" s="2">
        <v>22.623693072768273</v>
      </c>
      <c r="H10" s="2">
        <v>30.340460463224368</v>
      </c>
      <c r="I10" s="2">
        <v>1.2953637765737853</v>
      </c>
      <c r="K10" s="2">
        <v>32.693460000000002</v>
      </c>
      <c r="L10" s="2">
        <v>1.3958233714414543</v>
      </c>
      <c r="N10" s="2">
        <v>253.45865499999999</v>
      </c>
      <c r="O10" s="2">
        <v>10.821231963307536</v>
      </c>
      <c r="Q10" s="2">
        <v>0</v>
      </c>
      <c r="R10" s="2">
        <v>0</v>
      </c>
      <c r="T10" s="2">
        <v>2342.234746093824</v>
      </c>
      <c r="AD10"/>
      <c r="AE10"/>
      <c r="AF10"/>
      <c r="AG10"/>
      <c r="AH10"/>
      <c r="AI10"/>
      <c r="AJ10"/>
      <c r="AK10"/>
      <c r="AL10"/>
      <c r="AM10"/>
      <c r="AN10"/>
      <c r="AO10"/>
      <c r="AP10"/>
      <c r="AQ10"/>
      <c r="AR10"/>
      <c r="AS10"/>
    </row>
    <row r="11" spans="1:45" ht="15">
      <c r="A11" s="6">
        <v>1996</v>
      </c>
      <c r="B11" s="2">
        <v>1893.9242970697999</v>
      </c>
      <c r="C11" s="2">
        <v>62.482467946008228</v>
      </c>
      <c r="E11" s="2">
        <v>758.08</v>
      </c>
      <c r="F11" s="2">
        <v>25.009821867639424</v>
      </c>
      <c r="H11" s="2">
        <v>37.702273959387554</v>
      </c>
      <c r="I11" s="2">
        <v>1.2438359483553496</v>
      </c>
      <c r="K11" s="2">
        <v>37.606791999999999</v>
      </c>
      <c r="L11" s="2">
        <v>1.2406859024553707</v>
      </c>
      <c r="N11" s="2">
        <v>290.41578299999998</v>
      </c>
      <c r="O11" s="2">
        <v>9.5811088544494325</v>
      </c>
      <c r="Q11" s="2">
        <v>13.4</v>
      </c>
      <c r="R11" s="2">
        <v>0.44207948109219125</v>
      </c>
      <c r="T11" s="2">
        <v>3031.1291460291877</v>
      </c>
      <c r="AD11"/>
      <c r="AE11"/>
      <c r="AF11"/>
      <c r="AG11"/>
      <c r="AH11"/>
      <c r="AI11"/>
      <c r="AJ11"/>
      <c r="AK11"/>
      <c r="AL11"/>
      <c r="AM11"/>
      <c r="AN11"/>
      <c r="AO11"/>
      <c r="AP11"/>
      <c r="AQ11"/>
      <c r="AR11"/>
      <c r="AS11"/>
    </row>
    <row r="12" spans="1:45" ht="15">
      <c r="A12" s="6">
        <v>1997</v>
      </c>
      <c r="B12" s="2">
        <v>1973.8262367423001</v>
      </c>
      <c r="C12" s="2">
        <v>64.425905362662533</v>
      </c>
      <c r="E12" s="2">
        <v>682.54</v>
      </c>
      <c r="F12" s="2">
        <v>22.278180636005377</v>
      </c>
      <c r="H12" s="2">
        <v>25.609910400974464</v>
      </c>
      <c r="I12" s="2">
        <v>0.83591029094972014</v>
      </c>
      <c r="K12" s="2">
        <v>43.586840000000002</v>
      </c>
      <c r="L12" s="2">
        <v>1.4226792493812301</v>
      </c>
      <c r="N12" s="2">
        <v>329.59103600000003</v>
      </c>
      <c r="O12" s="2">
        <v>10.757887649099176</v>
      </c>
      <c r="Q12" s="2">
        <v>8.5611479999999993</v>
      </c>
      <c r="R12" s="2">
        <v>0.27943681190197817</v>
      </c>
      <c r="T12" s="2">
        <v>3063.7151711432743</v>
      </c>
      <c r="AD12"/>
      <c r="AE12"/>
      <c r="AF12"/>
      <c r="AG12"/>
      <c r="AH12"/>
      <c r="AI12"/>
      <c r="AJ12"/>
      <c r="AK12"/>
      <c r="AL12"/>
      <c r="AM12"/>
      <c r="AN12"/>
      <c r="AO12"/>
      <c r="AP12"/>
      <c r="AQ12"/>
      <c r="AR12"/>
      <c r="AS12"/>
    </row>
    <row r="13" spans="1:45" ht="15">
      <c r="A13" s="6">
        <v>1998</v>
      </c>
      <c r="B13" s="2">
        <v>4596.5195139629996</v>
      </c>
      <c r="C13" s="2">
        <v>77.321142823249801</v>
      </c>
      <c r="E13" s="2">
        <v>903.28</v>
      </c>
      <c r="F13" s="2">
        <v>15.194679730439905</v>
      </c>
      <c r="H13" s="2">
        <v>32.426939125976851</v>
      </c>
      <c r="I13" s="2">
        <v>0.54547532842273627</v>
      </c>
      <c r="K13" s="2">
        <v>53.560104000000003</v>
      </c>
      <c r="L13" s="2">
        <v>0.90097049265903539</v>
      </c>
      <c r="N13" s="2">
        <v>329.81901599999998</v>
      </c>
      <c r="O13" s="2">
        <v>5.5481072503861872</v>
      </c>
      <c r="Q13" s="2">
        <v>29.106760600000001</v>
      </c>
      <c r="R13" s="2">
        <v>0.48962437484233778</v>
      </c>
      <c r="T13" s="2">
        <v>5944.7123336889763</v>
      </c>
      <c r="AD13"/>
      <c r="AE13"/>
      <c r="AF13"/>
      <c r="AG13"/>
      <c r="AH13"/>
      <c r="AI13"/>
      <c r="AJ13"/>
      <c r="AK13"/>
      <c r="AL13"/>
      <c r="AM13"/>
      <c r="AN13"/>
      <c r="AO13"/>
      <c r="AP13"/>
      <c r="AQ13"/>
      <c r="AR13"/>
      <c r="AS13"/>
    </row>
    <row r="14" spans="1:45" ht="15">
      <c r="A14" s="6">
        <v>1999</v>
      </c>
      <c r="B14" s="2">
        <v>3807.8106790039997</v>
      </c>
      <c r="C14" s="2">
        <v>69.972771251330059</v>
      </c>
      <c r="E14" s="2">
        <v>1151.9290000000001</v>
      </c>
      <c r="F14" s="2">
        <v>21.167981081416766</v>
      </c>
      <c r="H14" s="2">
        <v>29.183936570461857</v>
      </c>
      <c r="I14" s="2">
        <v>0.53628740764821736</v>
      </c>
      <c r="K14" s="2">
        <v>76.154824000000005</v>
      </c>
      <c r="L14" s="2">
        <v>1.3994298899416746</v>
      </c>
      <c r="N14" s="2">
        <v>375.89401600000002</v>
      </c>
      <c r="O14" s="2">
        <v>6.9074720918613641</v>
      </c>
      <c r="Q14" s="2">
        <v>0.87386680000000005</v>
      </c>
      <c r="R14" s="2">
        <v>1.6058277801911585E-2</v>
      </c>
      <c r="T14" s="2">
        <v>5441.846322374462</v>
      </c>
      <c r="AD14"/>
      <c r="AE14"/>
      <c r="AF14"/>
      <c r="AG14"/>
      <c r="AH14"/>
      <c r="AI14"/>
      <c r="AJ14"/>
      <c r="AK14"/>
      <c r="AL14"/>
      <c r="AM14"/>
      <c r="AN14"/>
      <c r="AO14"/>
      <c r="AP14"/>
      <c r="AQ14"/>
      <c r="AR14"/>
      <c r="AS14"/>
    </row>
    <row r="15" spans="1:45" ht="15">
      <c r="A15" s="6">
        <v>2000</v>
      </c>
      <c r="B15" s="2">
        <v>3634.9070867319001</v>
      </c>
      <c r="C15" s="2">
        <v>64.182993607073342</v>
      </c>
      <c r="E15" s="2">
        <v>1142.36990696</v>
      </c>
      <c r="F15" s="2">
        <v>20.171277748188167</v>
      </c>
      <c r="H15" s="2">
        <v>32.23203277550315</v>
      </c>
      <c r="I15" s="2">
        <v>0.56913376441571806</v>
      </c>
      <c r="K15" s="2">
        <v>98.749551999999994</v>
      </c>
      <c r="L15" s="2">
        <v>1.7436599377883444</v>
      </c>
      <c r="N15" s="2">
        <v>525.99380499999995</v>
      </c>
      <c r="O15" s="2">
        <v>9.2876808727532705</v>
      </c>
      <c r="Q15" s="2">
        <v>229.09686600000001</v>
      </c>
      <c r="R15" s="2">
        <v>4.0452540697811434</v>
      </c>
      <c r="T15" s="2">
        <v>5663.3492494674038</v>
      </c>
      <c r="AD15"/>
      <c r="AE15"/>
      <c r="AF15"/>
      <c r="AG15"/>
      <c r="AH15"/>
      <c r="AI15"/>
      <c r="AJ15"/>
      <c r="AK15"/>
      <c r="AL15"/>
      <c r="AM15"/>
      <c r="AN15"/>
      <c r="AO15"/>
      <c r="AP15"/>
      <c r="AQ15"/>
      <c r="AR15"/>
      <c r="AS15"/>
    </row>
    <row r="16" spans="1:45" ht="15">
      <c r="A16" s="6">
        <v>2001</v>
      </c>
      <c r="B16" s="2">
        <v>3335.5514963810001</v>
      </c>
      <c r="C16" s="2">
        <v>58.633597627157741</v>
      </c>
      <c r="E16" s="2">
        <v>1278.1520109999994</v>
      </c>
      <c r="F16" s="2">
        <v>22.467844013389566</v>
      </c>
      <c r="H16" s="2">
        <v>38.835477076561098</v>
      </c>
      <c r="I16" s="2">
        <v>0.68266484239153713</v>
      </c>
      <c r="K16" s="2">
        <v>121.3</v>
      </c>
      <c r="L16" s="2">
        <v>2.1322577090747581</v>
      </c>
      <c r="N16" s="2">
        <v>901.06680500000004</v>
      </c>
      <c r="O16" s="2">
        <v>15.839296301340578</v>
      </c>
      <c r="Q16" s="2">
        <v>13.9</v>
      </c>
      <c r="R16" s="2">
        <v>0.24433950664582968</v>
      </c>
      <c r="T16" s="2">
        <v>5688.8057894575604</v>
      </c>
      <c r="AD16"/>
      <c r="AE16"/>
      <c r="AF16"/>
      <c r="AG16"/>
      <c r="AH16"/>
      <c r="AI16"/>
      <c r="AJ16"/>
      <c r="AK16"/>
      <c r="AL16"/>
      <c r="AM16"/>
      <c r="AN16"/>
      <c r="AO16"/>
      <c r="AP16"/>
      <c r="AQ16"/>
      <c r="AR16"/>
      <c r="AS16"/>
    </row>
    <row r="17" spans="1:45" ht="15">
      <c r="A17" s="6">
        <v>2002</v>
      </c>
      <c r="B17" s="2">
        <v>3042.1427928659996</v>
      </c>
      <c r="C17" s="2">
        <v>52.62546129422546</v>
      </c>
      <c r="E17" s="2">
        <v>807.16087899000013</v>
      </c>
      <c r="F17" s="2">
        <v>13.962925637518653</v>
      </c>
      <c r="H17" s="2">
        <v>71.355100647609646</v>
      </c>
      <c r="I17" s="2">
        <v>1.2343585896369687</v>
      </c>
      <c r="K17" s="2">
        <v>143.9</v>
      </c>
      <c r="L17" s="2">
        <v>2.4892992853582374</v>
      </c>
      <c r="N17" s="2">
        <v>1703.273899</v>
      </c>
      <c r="O17" s="2">
        <v>29.464617787005132</v>
      </c>
      <c r="Q17" s="2">
        <v>12.910562000000001</v>
      </c>
      <c r="R17" s="2">
        <v>0.22333740625554702</v>
      </c>
      <c r="T17" s="2">
        <v>5780.7432335036092</v>
      </c>
      <c r="AD17"/>
      <c r="AE17"/>
      <c r="AF17"/>
      <c r="AG17"/>
      <c r="AH17"/>
      <c r="AI17"/>
      <c r="AJ17"/>
      <c r="AK17"/>
      <c r="AL17"/>
      <c r="AM17"/>
      <c r="AN17"/>
      <c r="AO17"/>
      <c r="AP17"/>
      <c r="AQ17"/>
      <c r="AR17"/>
      <c r="AS17"/>
    </row>
    <row r="18" spans="1:45" ht="15">
      <c r="A18" s="6">
        <v>2003</v>
      </c>
      <c r="B18" s="2">
        <v>4717.7138309319998</v>
      </c>
      <c r="C18" s="2">
        <v>61.093781749811683</v>
      </c>
      <c r="E18" s="2">
        <v>681.09084200790016</v>
      </c>
      <c r="F18" s="2">
        <v>8.8200379981941044</v>
      </c>
      <c r="H18" s="2">
        <v>39.504654998949917</v>
      </c>
      <c r="I18" s="2">
        <v>0.51158015451960137</v>
      </c>
      <c r="K18" s="2">
        <v>166.5</v>
      </c>
      <c r="L18" s="2">
        <v>2.1561533882469743</v>
      </c>
      <c r="N18" s="2">
        <v>2105.2743409999998</v>
      </c>
      <c r="O18" s="2">
        <v>27.263029450670064</v>
      </c>
      <c r="Q18" s="2">
        <v>12.001453</v>
      </c>
      <c r="R18" s="2">
        <v>0.15541725855757846</v>
      </c>
      <c r="T18" s="2">
        <v>7722.0851219388496</v>
      </c>
      <c r="AD18"/>
      <c r="AE18"/>
      <c r="AF18"/>
      <c r="AG18"/>
      <c r="AH18"/>
      <c r="AI18"/>
      <c r="AJ18"/>
      <c r="AK18"/>
      <c r="AL18"/>
      <c r="AM18"/>
      <c r="AN18"/>
      <c r="AO18"/>
      <c r="AP18"/>
      <c r="AQ18"/>
      <c r="AR18"/>
      <c r="AS18"/>
    </row>
    <row r="19" spans="1:45" ht="15">
      <c r="A19" s="6">
        <v>2004</v>
      </c>
      <c r="B19" s="2">
        <v>7644.9227418619994</v>
      </c>
      <c r="C19" s="2">
        <v>73.930479232033591</v>
      </c>
      <c r="E19" s="2">
        <v>754.28759896219992</v>
      </c>
      <c r="F19" s="2">
        <v>7.2943632725938183</v>
      </c>
      <c r="H19" s="2">
        <v>40.271901078813201</v>
      </c>
      <c r="I19" s="2">
        <v>0.38945075664905321</v>
      </c>
      <c r="K19" s="2">
        <v>189.1</v>
      </c>
      <c r="L19" s="2">
        <v>1.8286978292435321</v>
      </c>
      <c r="N19" s="2">
        <v>1285.3910470000001</v>
      </c>
      <c r="O19" s="2">
        <v>12.430416802633376</v>
      </c>
      <c r="Q19" s="2">
        <v>426.71815700000002</v>
      </c>
      <c r="R19" s="2">
        <v>4.1265921068466458</v>
      </c>
      <c r="T19" s="2">
        <v>10340.691445903012</v>
      </c>
      <c r="AD19"/>
      <c r="AE19"/>
      <c r="AF19"/>
      <c r="AG19"/>
      <c r="AH19"/>
      <c r="AI19"/>
      <c r="AJ19"/>
      <c r="AK19"/>
      <c r="AL19"/>
      <c r="AM19"/>
      <c r="AN19"/>
      <c r="AO19"/>
      <c r="AP19"/>
      <c r="AQ19"/>
      <c r="AR19"/>
      <c r="AS19"/>
    </row>
    <row r="20" spans="1:45" ht="15">
      <c r="A20" s="6">
        <v>2005</v>
      </c>
      <c r="B20" s="2">
        <v>6898.8966330296189</v>
      </c>
      <c r="C20" s="2">
        <v>66.679928648878899</v>
      </c>
      <c r="E20" s="2">
        <v>1352.0001010209999</v>
      </c>
      <c r="F20" s="2">
        <v>13.06749108803038</v>
      </c>
      <c r="H20" s="2">
        <v>44.166922428111668</v>
      </c>
      <c r="I20" s="2">
        <v>0.42688670272970181</v>
      </c>
      <c r="K20" s="2">
        <v>211.7</v>
      </c>
      <c r="L20" s="2">
        <v>2.0461447164441169</v>
      </c>
      <c r="N20" s="2">
        <v>1343.9204830000001</v>
      </c>
      <c r="O20" s="2">
        <v>12.989399129010279</v>
      </c>
      <c r="Q20" s="2">
        <v>495.60262599999999</v>
      </c>
      <c r="R20" s="2">
        <v>4.7901497149066126</v>
      </c>
      <c r="T20" s="2">
        <v>10346.286765478731</v>
      </c>
      <c r="AD20"/>
      <c r="AE20"/>
      <c r="AF20"/>
      <c r="AG20"/>
      <c r="AH20"/>
      <c r="AI20"/>
      <c r="AJ20"/>
      <c r="AK20"/>
      <c r="AL20"/>
      <c r="AM20"/>
      <c r="AN20"/>
      <c r="AO20"/>
      <c r="AP20"/>
      <c r="AQ20"/>
      <c r="AR20"/>
      <c r="AS20"/>
    </row>
    <row r="21" spans="1:45" ht="15">
      <c r="A21" s="6">
        <v>2006</v>
      </c>
      <c r="B21" s="2">
        <v>7588.2328119831009</v>
      </c>
      <c r="C21" s="2">
        <v>65.474659561552485</v>
      </c>
      <c r="E21" s="2">
        <v>2171.9217680710003</v>
      </c>
      <c r="F21" s="2">
        <v>18.740310409850217</v>
      </c>
      <c r="H21" s="2">
        <v>63.840196068377992</v>
      </c>
      <c r="I21" s="2">
        <v>0.55084170550474132</v>
      </c>
      <c r="K21" s="2">
        <v>234.3</v>
      </c>
      <c r="L21" s="2">
        <v>2.0216449752366814</v>
      </c>
      <c r="N21" s="2">
        <v>1246.813752</v>
      </c>
      <c r="O21" s="2">
        <v>10.758065543264163</v>
      </c>
      <c r="Q21" s="2">
        <v>284.4634724</v>
      </c>
      <c r="R21" s="2">
        <v>2.4544778045917126</v>
      </c>
      <c r="T21" s="2">
        <v>11589.572000522479</v>
      </c>
      <c r="AD21"/>
      <c r="AE21"/>
      <c r="AF21"/>
      <c r="AG21"/>
      <c r="AH21"/>
      <c r="AI21"/>
      <c r="AJ21"/>
      <c r="AK21"/>
      <c r="AL21"/>
      <c r="AM21"/>
      <c r="AN21"/>
      <c r="AO21"/>
      <c r="AP21"/>
      <c r="AQ21"/>
      <c r="AR21"/>
      <c r="AS21"/>
    </row>
    <row r="22" spans="1:45" ht="15">
      <c r="A22" s="6">
        <v>2007</v>
      </c>
      <c r="B22" s="2">
        <v>8591.7083778214073</v>
      </c>
      <c r="C22" s="2">
        <v>70.764951661577541</v>
      </c>
      <c r="E22" s="2">
        <v>1594.6634639909998</v>
      </c>
      <c r="F22" s="2">
        <v>13.134324162713403</v>
      </c>
      <c r="H22" s="2">
        <v>74.712587649899973</v>
      </c>
      <c r="I22" s="2">
        <v>0.61536453765172772</v>
      </c>
      <c r="K22" s="2">
        <v>250.2</v>
      </c>
      <c r="L22" s="2">
        <v>2.0607532433748919</v>
      </c>
      <c r="N22" s="2">
        <v>1257.5240080000001</v>
      </c>
      <c r="O22" s="2">
        <v>10.357500711861688</v>
      </c>
      <c r="Q22" s="2">
        <v>372.38317799999999</v>
      </c>
      <c r="R22" s="2">
        <v>3.0671056828207424</v>
      </c>
      <c r="T22" s="2">
        <v>12141.191615462309</v>
      </c>
      <c r="AD22"/>
      <c r="AE22"/>
      <c r="AF22"/>
      <c r="AG22"/>
      <c r="AH22"/>
      <c r="AI22"/>
      <c r="AJ22"/>
      <c r="AK22"/>
      <c r="AL22"/>
      <c r="AM22"/>
      <c r="AN22"/>
      <c r="AO22"/>
      <c r="AP22"/>
      <c r="AQ22"/>
      <c r="AR22"/>
      <c r="AS22"/>
    </row>
    <row r="23" spans="1:45" ht="15">
      <c r="A23" s="6">
        <v>2008</v>
      </c>
      <c r="B23" s="2">
        <v>9154.4595823719992</v>
      </c>
      <c r="C23" s="2">
        <v>58.970934538850642</v>
      </c>
      <c r="E23" s="2">
        <v>2501.5364953399999</v>
      </c>
      <c r="F23" s="2">
        <v>16.114325874277093</v>
      </c>
      <c r="H23" s="2">
        <v>130.6163301764671</v>
      </c>
      <c r="I23" s="2">
        <v>0.84140052039484137</v>
      </c>
      <c r="K23" s="2">
        <v>266.60000000000002</v>
      </c>
      <c r="L23" s="2">
        <v>1.7173762150123519</v>
      </c>
      <c r="N23" s="2">
        <v>2024.769131</v>
      </c>
      <c r="O23" s="2">
        <v>13.043099574158399</v>
      </c>
      <c r="Q23" s="2">
        <v>1445.699159</v>
      </c>
      <c r="R23" s="2">
        <v>9.3128632773066773</v>
      </c>
      <c r="T23" s="2">
        <v>15523.680697888467</v>
      </c>
      <c r="AD23"/>
      <c r="AE23"/>
      <c r="AF23"/>
      <c r="AG23"/>
      <c r="AH23"/>
      <c r="AI23"/>
      <c r="AJ23"/>
      <c r="AK23"/>
      <c r="AL23"/>
      <c r="AM23"/>
      <c r="AN23"/>
      <c r="AO23"/>
      <c r="AP23"/>
      <c r="AQ23"/>
      <c r="AR23"/>
      <c r="AS23"/>
    </row>
    <row r="24" spans="1:45" ht="15">
      <c r="A24" s="6">
        <v>2009</v>
      </c>
      <c r="B24" s="2">
        <v>7503.6711473159994</v>
      </c>
      <c r="C24" s="2">
        <v>49.296868189225037</v>
      </c>
      <c r="E24" s="2">
        <v>2732.9291449099996</v>
      </c>
      <c r="F24" s="2">
        <v>17.954524549667891</v>
      </c>
      <c r="H24" s="2">
        <v>182.10815333826068</v>
      </c>
      <c r="I24" s="2">
        <v>1.1963959314115926</v>
      </c>
      <c r="K24" s="2">
        <v>283.5</v>
      </c>
      <c r="L24" s="2">
        <v>1.8625099444349018</v>
      </c>
      <c r="N24" s="2">
        <v>2711.6979540000002</v>
      </c>
      <c r="O24" s="2">
        <v>17.815041995163238</v>
      </c>
      <c r="Q24" s="2">
        <v>1807.4888390000001</v>
      </c>
      <c r="R24" s="2">
        <v>11.874659390097337</v>
      </c>
      <c r="T24" s="2">
        <v>15221.395238564261</v>
      </c>
      <c r="AD24"/>
      <c r="AE24"/>
      <c r="AF24"/>
      <c r="AG24"/>
      <c r="AH24"/>
      <c r="AI24"/>
      <c r="AJ24"/>
      <c r="AK24"/>
      <c r="AL24"/>
      <c r="AM24"/>
      <c r="AN24"/>
      <c r="AO24"/>
      <c r="AP24"/>
      <c r="AQ24"/>
      <c r="AR24"/>
      <c r="AS24"/>
    </row>
    <row r="25" spans="1:45" ht="15">
      <c r="A25" s="6">
        <v>2010</v>
      </c>
      <c r="B25" s="2">
        <v>9211.5754638039016</v>
      </c>
      <c r="C25" s="2">
        <v>54.710888538354808</v>
      </c>
      <c r="E25" s="2">
        <v>3928.6398170290004</v>
      </c>
      <c r="F25" s="2">
        <v>23.333617140889981</v>
      </c>
      <c r="H25" s="2">
        <v>218.59322210866898</v>
      </c>
      <c r="I25" s="2">
        <v>1.2983044493334264</v>
      </c>
      <c r="K25" s="2">
        <v>295</v>
      </c>
      <c r="L25" s="2">
        <v>1.7521120227733344</v>
      </c>
      <c r="N25" s="2">
        <v>2240.8372490000002</v>
      </c>
      <c r="O25" s="2">
        <v>13.309145373054998</v>
      </c>
      <c r="Q25" s="2">
        <v>942.17724599999997</v>
      </c>
      <c r="R25" s="2">
        <v>5.5959324755934556</v>
      </c>
      <c r="T25" s="2">
        <v>16836.82299794157</v>
      </c>
      <c r="AD25"/>
      <c r="AE25"/>
      <c r="AF25"/>
      <c r="AG25"/>
      <c r="AH25"/>
      <c r="AI25"/>
      <c r="AJ25"/>
      <c r="AK25"/>
      <c r="AL25"/>
      <c r="AM25"/>
      <c r="AN25"/>
      <c r="AO25"/>
      <c r="AP25"/>
      <c r="AQ25"/>
      <c r="AR25"/>
      <c r="AS25"/>
    </row>
    <row r="26" spans="1:45" ht="15">
      <c r="A26" s="6">
        <v>2011</v>
      </c>
      <c r="B26" s="2">
        <v>11052.1910794616</v>
      </c>
      <c r="C26" s="2">
        <v>60.827998615715998</v>
      </c>
      <c r="E26" s="2">
        <v>1915.5220309896999</v>
      </c>
      <c r="F26" s="2">
        <v>10.542468060106232</v>
      </c>
      <c r="H26" s="2">
        <v>278.13295847053303</v>
      </c>
      <c r="I26" s="2">
        <v>1.5307617368532447</v>
      </c>
      <c r="K26" s="2">
        <v>306.7</v>
      </c>
      <c r="L26" s="2">
        <v>1.6879863043725902</v>
      </c>
      <c r="N26" s="2">
        <v>3394.3105719999999</v>
      </c>
      <c r="O26" s="2">
        <v>18.681283854982368</v>
      </c>
      <c r="Q26" s="2">
        <v>1222.7220580000001</v>
      </c>
      <c r="R26" s="2">
        <v>6.7295014279695726</v>
      </c>
      <c r="T26" s="2">
        <v>18169.578698921832</v>
      </c>
      <c r="AD26"/>
      <c r="AE26"/>
      <c r="AF26"/>
      <c r="AG26"/>
      <c r="AH26"/>
      <c r="AI26"/>
      <c r="AJ26"/>
      <c r="AK26"/>
      <c r="AL26"/>
      <c r="AM26"/>
      <c r="AN26"/>
      <c r="AO26"/>
      <c r="AP26"/>
      <c r="AQ26"/>
      <c r="AR26"/>
      <c r="AS26"/>
    </row>
    <row r="27" spans="1:45" ht="15">
      <c r="A27" s="6">
        <v>2012</v>
      </c>
      <c r="B27" s="2">
        <v>15645.78389676185</v>
      </c>
      <c r="C27" s="2">
        <v>73.952274574069847</v>
      </c>
      <c r="D27" s="17"/>
      <c r="E27" s="2">
        <v>1476.2243219996001</v>
      </c>
      <c r="F27" s="2">
        <v>6.9776079686252768</v>
      </c>
      <c r="G27" s="17"/>
      <c r="H27" s="2">
        <v>105.55572471354098</v>
      </c>
      <c r="I27" s="2">
        <v>0.49892584407332308</v>
      </c>
      <c r="J27" s="17"/>
      <c r="K27" s="2">
        <v>318.60000000000002</v>
      </c>
      <c r="L27" s="2">
        <v>1.5059133396425748</v>
      </c>
      <c r="M27" s="17"/>
      <c r="N27" s="2">
        <v>3086.7722650000001</v>
      </c>
      <c r="O27" s="2">
        <v>14.59011779755877</v>
      </c>
      <c r="P27" s="17"/>
      <c r="Q27" s="2">
        <v>523.65970000000004</v>
      </c>
      <c r="R27" s="2">
        <v>2.4751604760302226</v>
      </c>
      <c r="S27" s="17"/>
      <c r="T27" s="2">
        <v>21156.595908474988</v>
      </c>
      <c r="AD27"/>
      <c r="AE27"/>
      <c r="AF27"/>
      <c r="AG27"/>
      <c r="AH27"/>
      <c r="AI27"/>
      <c r="AJ27"/>
      <c r="AK27"/>
      <c r="AL27"/>
      <c r="AM27"/>
      <c r="AN27"/>
      <c r="AO27"/>
      <c r="AP27"/>
      <c r="AQ27"/>
      <c r="AR27"/>
      <c r="AS27"/>
    </row>
    <row r="28" spans="1:45" ht="15">
      <c r="A28" s="6">
        <v>2013</v>
      </c>
      <c r="B28" s="2">
        <v>25152.841740823202</v>
      </c>
      <c r="C28" s="2">
        <v>79.587107054069023</v>
      </c>
      <c r="D28" s="17"/>
      <c r="E28" s="2">
        <v>2310.5544934590002</v>
      </c>
      <c r="F28" s="2">
        <v>7.3109173794357663</v>
      </c>
      <c r="G28" s="17"/>
      <c r="H28" s="2">
        <v>229.71376581854929</v>
      </c>
      <c r="I28" s="2">
        <v>0.72684646372668205</v>
      </c>
      <c r="J28" s="17"/>
      <c r="K28" s="2">
        <v>330.7</v>
      </c>
      <c r="L28" s="2">
        <v>1.0463810242189853</v>
      </c>
      <c r="M28" s="17"/>
      <c r="N28" s="2">
        <v>3411.556235</v>
      </c>
      <c r="O28" s="2">
        <v>10.794640784275677</v>
      </c>
      <c r="P28" s="17"/>
      <c r="Q28" s="2">
        <v>168.80015800000001</v>
      </c>
      <c r="R28" s="2">
        <v>0.53410729427386328</v>
      </c>
      <c r="S28" s="17"/>
      <c r="T28" s="2">
        <v>31604.16639310075</v>
      </c>
      <c r="AD28"/>
      <c r="AE28"/>
      <c r="AF28"/>
      <c r="AG28"/>
      <c r="AH28"/>
      <c r="AI28"/>
      <c r="AJ28"/>
      <c r="AK28"/>
      <c r="AL28"/>
      <c r="AM28"/>
      <c r="AN28"/>
      <c r="AO28"/>
      <c r="AP28"/>
      <c r="AQ28"/>
      <c r="AR28"/>
      <c r="AS28"/>
    </row>
    <row r="29" spans="1:45" ht="15">
      <c r="A29" s="6">
        <v>2014</v>
      </c>
      <c r="B29" s="40">
        <v>31493.165512159499</v>
      </c>
      <c r="C29" s="40">
        <v>81.710781229772635</v>
      </c>
      <c r="D29" s="17"/>
      <c r="E29" s="40">
        <v>2473.6381167000004</v>
      </c>
      <c r="F29" s="40">
        <v>6.4179925932583979</v>
      </c>
      <c r="G29" s="17"/>
      <c r="H29" s="40">
        <v>241.20943028219415</v>
      </c>
      <c r="I29" s="40">
        <v>0.62583137223016405</v>
      </c>
      <c r="J29" s="17"/>
      <c r="K29" s="40">
        <v>343.1</v>
      </c>
      <c r="L29" s="40">
        <v>0.89019216023586767</v>
      </c>
      <c r="M29" s="17"/>
      <c r="N29" s="40">
        <v>3873.4550249999998</v>
      </c>
      <c r="O29" s="40">
        <v>10.049895937864257</v>
      </c>
      <c r="P29" s="17"/>
      <c r="Q29" s="40">
        <v>117.672044</v>
      </c>
      <c r="R29" s="40">
        <v>0.30530670663867693</v>
      </c>
      <c r="S29" s="17"/>
      <c r="T29" s="40">
        <v>38542.240128141697</v>
      </c>
      <c r="AD29"/>
      <c r="AE29"/>
      <c r="AF29"/>
      <c r="AG29"/>
      <c r="AH29"/>
      <c r="AI29"/>
      <c r="AJ29"/>
      <c r="AK29"/>
      <c r="AL29"/>
      <c r="AM29"/>
      <c r="AN29"/>
      <c r="AO29"/>
      <c r="AP29"/>
      <c r="AQ29"/>
      <c r="AR29"/>
      <c r="AS29"/>
    </row>
    <row r="30" spans="1:45" ht="15">
      <c r="A30" s="6">
        <v>2015</v>
      </c>
      <c r="B30" s="40">
        <v>39886.847869758996</v>
      </c>
      <c r="C30" s="40">
        <v>77.786869208455968</v>
      </c>
      <c r="D30" s="17"/>
      <c r="E30" s="40">
        <v>4196.3407013799997</v>
      </c>
      <c r="F30" s="40">
        <v>8.1836550824525887</v>
      </c>
      <c r="G30" s="17"/>
      <c r="H30" s="40">
        <v>201.51764640626996</v>
      </c>
      <c r="I30" s="40">
        <v>0.39299738237989557</v>
      </c>
      <c r="J30" s="17"/>
      <c r="K30" s="40">
        <v>356.9</v>
      </c>
      <c r="L30" s="40">
        <v>0.69602225052098798</v>
      </c>
      <c r="M30" s="17"/>
      <c r="N30" s="40">
        <v>5721.19013</v>
      </c>
      <c r="O30" s="40">
        <v>11.157398795015592</v>
      </c>
      <c r="P30" s="17"/>
      <c r="Q30" s="40">
        <v>914.3</v>
      </c>
      <c r="R30" s="40">
        <v>1.7830572811749494</v>
      </c>
      <c r="S30" s="17"/>
      <c r="T30" s="40">
        <v>51277.096347545274</v>
      </c>
      <c r="AD30"/>
      <c r="AE30"/>
      <c r="AF30"/>
      <c r="AG30"/>
      <c r="AH30"/>
      <c r="AI30"/>
      <c r="AJ30"/>
      <c r="AK30"/>
      <c r="AL30"/>
      <c r="AM30"/>
      <c r="AN30"/>
      <c r="AO30"/>
      <c r="AP30"/>
      <c r="AQ30"/>
      <c r="AR30"/>
      <c r="AS30"/>
    </row>
    <row r="31" spans="1:45" ht="15">
      <c r="A31" s="6">
        <v>2016</v>
      </c>
      <c r="B31" s="40">
        <v>35151.135722432002</v>
      </c>
      <c r="C31" s="40">
        <v>70.655633403522373</v>
      </c>
      <c r="D31" s="17"/>
      <c r="E31" s="40">
        <v>5396.6156006089013</v>
      </c>
      <c r="F31" s="40">
        <v>10.847481472782729</v>
      </c>
      <c r="G31" s="17"/>
      <c r="H31" s="40">
        <v>65.410099162899996</v>
      </c>
      <c r="I31" s="40">
        <v>0.1314777429621598</v>
      </c>
      <c r="J31" s="17"/>
      <c r="K31" s="40">
        <v>371.1</v>
      </c>
      <c r="L31" s="40">
        <v>0.74593053729738923</v>
      </c>
      <c r="M31" s="17"/>
      <c r="N31" s="40">
        <v>7731.1780899999994</v>
      </c>
      <c r="O31" s="40">
        <v>15.540074984143097</v>
      </c>
      <c r="P31" s="17"/>
      <c r="Q31" s="40">
        <v>1034.5011919999999</v>
      </c>
      <c r="R31" s="40">
        <v>2.0794018592922381</v>
      </c>
      <c r="S31" s="17"/>
      <c r="T31" s="40">
        <v>49749.940704203807</v>
      </c>
      <c r="AD31"/>
      <c r="AE31"/>
      <c r="AF31"/>
      <c r="AG31"/>
      <c r="AH31"/>
      <c r="AI31"/>
      <c r="AJ31"/>
      <c r="AK31"/>
      <c r="AL31"/>
      <c r="AM31"/>
      <c r="AN31"/>
      <c r="AO31"/>
      <c r="AP31"/>
      <c r="AQ31"/>
      <c r="AR31"/>
      <c r="AS31"/>
    </row>
    <row r="32" spans="1:45" ht="15">
      <c r="A32" s="6">
        <v>2017</v>
      </c>
      <c r="B32" s="40">
        <v>33266.317634752195</v>
      </c>
      <c r="C32" s="40">
        <v>66.778473949142338</v>
      </c>
      <c r="D32" s="17"/>
      <c r="E32" s="40">
        <v>6479.73406092</v>
      </c>
      <c r="F32" s="40">
        <v>13.007353471923878</v>
      </c>
      <c r="G32" s="17"/>
      <c r="H32" s="40">
        <v>160.60833760599994</v>
      </c>
      <c r="I32" s="40">
        <v>0.32240357368658956</v>
      </c>
      <c r="J32" s="17"/>
      <c r="K32" s="40">
        <v>385.5</v>
      </c>
      <c r="L32" s="40">
        <v>0.77384885186394736</v>
      </c>
      <c r="M32" s="17"/>
      <c r="N32" s="40">
        <v>8220.3696630000013</v>
      </c>
      <c r="O32" s="40">
        <v>16.501488004175805</v>
      </c>
      <c r="P32" s="17"/>
      <c r="Q32" s="40">
        <v>1303.4000000000001</v>
      </c>
      <c r="R32" s="40">
        <v>2.6164321492074425</v>
      </c>
      <c r="S32" s="17"/>
      <c r="T32" s="40">
        <v>49815.929696278195</v>
      </c>
      <c r="AD32"/>
      <c r="AE32"/>
      <c r="AF32"/>
      <c r="AG32"/>
      <c r="AH32"/>
      <c r="AI32"/>
      <c r="AJ32"/>
      <c r="AK32"/>
      <c r="AL32"/>
      <c r="AM32"/>
      <c r="AN32"/>
      <c r="AO32"/>
      <c r="AP32"/>
      <c r="AQ32"/>
      <c r="AR32"/>
      <c r="AS32"/>
    </row>
    <row r="33" spans="1:45" ht="15">
      <c r="A33" s="6">
        <v>2018</v>
      </c>
      <c r="B33" s="40">
        <v>44636.026902045174</v>
      </c>
      <c r="C33" s="40">
        <v>76.865695976259047</v>
      </c>
      <c r="D33" s="17"/>
      <c r="E33" s="40">
        <v>4521.0932909999992</v>
      </c>
      <c r="F33" s="40">
        <v>7.7855715776169925</v>
      </c>
      <c r="G33" s="17"/>
      <c r="H33" s="40">
        <v>220.53049462381824</v>
      </c>
      <c r="I33" s="40">
        <v>0.37976565410824581</v>
      </c>
      <c r="J33" s="17"/>
      <c r="K33" s="40">
        <v>400.2</v>
      </c>
      <c r="L33" s="40">
        <v>0.68916643493396146</v>
      </c>
      <c r="M33" s="17"/>
      <c r="N33" s="40">
        <v>7029.6681122440395</v>
      </c>
      <c r="O33" s="40">
        <v>12.10547554143972</v>
      </c>
      <c r="P33" s="17"/>
      <c r="Q33" s="40">
        <v>1262.633737093327</v>
      </c>
      <c r="R33" s="40">
        <v>2.1743248156420614</v>
      </c>
      <c r="S33" s="17"/>
      <c r="T33" s="40">
        <v>58070.152537006346</v>
      </c>
      <c r="AD33"/>
      <c r="AE33"/>
      <c r="AF33"/>
      <c r="AG33"/>
      <c r="AH33"/>
      <c r="AI33"/>
      <c r="AJ33"/>
      <c r="AK33"/>
      <c r="AL33"/>
      <c r="AM33"/>
      <c r="AN33"/>
      <c r="AO33"/>
      <c r="AP33"/>
      <c r="AQ33"/>
      <c r="AR33"/>
      <c r="AS33"/>
    </row>
    <row r="34" spans="1:45" ht="15">
      <c r="A34" s="332" t="s">
        <v>350</v>
      </c>
      <c r="B34" s="130">
        <v>38518.570617389625</v>
      </c>
      <c r="C34" s="130">
        <v>74.357342753277152</v>
      </c>
      <c r="D34" s="139"/>
      <c r="E34" s="130">
        <v>3731.0877120000009</v>
      </c>
      <c r="F34" s="130">
        <v>7.2025976924095474</v>
      </c>
      <c r="G34" s="139"/>
      <c r="H34" s="130">
        <v>230.5090825675893</v>
      </c>
      <c r="I34" s="130">
        <v>0.44498128008113685</v>
      </c>
      <c r="J34" s="139"/>
      <c r="K34" s="130">
        <v>418.30829337642928</v>
      </c>
      <c r="L34" s="130">
        <v>0.80751421064122253</v>
      </c>
      <c r="M34" s="139"/>
      <c r="N34" s="130">
        <v>7583.7317692242586</v>
      </c>
      <c r="O34" s="130">
        <v>14.639851206174916</v>
      </c>
      <c r="P34" s="139"/>
      <c r="Q34" s="130">
        <v>1319.7655265442595</v>
      </c>
      <c r="R34" s="130">
        <v>2.5477128574160286</v>
      </c>
      <c r="S34" s="139"/>
      <c r="T34" s="130">
        <v>51801.97300110216</v>
      </c>
      <c r="AD34"/>
      <c r="AE34"/>
      <c r="AF34"/>
      <c r="AG34"/>
      <c r="AH34"/>
      <c r="AI34"/>
      <c r="AJ34"/>
      <c r="AK34"/>
      <c r="AL34"/>
      <c r="AM34"/>
      <c r="AN34"/>
      <c r="AO34"/>
      <c r="AP34"/>
      <c r="AQ34"/>
      <c r="AR34"/>
      <c r="AS34"/>
    </row>
    <row r="35" spans="1:45">
      <c r="A35" s="1" t="s">
        <v>186</v>
      </c>
    </row>
    <row r="36" spans="1:45">
      <c r="A36" s="23" t="s">
        <v>48</v>
      </c>
    </row>
    <row r="39" spans="1:45">
      <c r="A39" s="1" t="s">
        <v>681</v>
      </c>
    </row>
    <row r="40" spans="1:45">
      <c r="A40" s="452" t="s">
        <v>679</v>
      </c>
    </row>
  </sheetData>
  <mergeCells count="7">
    <mergeCell ref="T3:T4"/>
    <mergeCell ref="B3:C3"/>
    <mergeCell ref="E3:F3"/>
    <mergeCell ref="H3:I3"/>
    <mergeCell ref="K3:L3"/>
    <mergeCell ref="N3:O3"/>
    <mergeCell ref="Q3:R3"/>
  </mergeCells>
  <hyperlinks>
    <hyperlink ref="A40" location="Contents!A1" display="Link to Contents" xr:uid="{00000000-0004-0000-0700-000000000000}"/>
  </hyperlinks>
  <pageMargins left="0.75" right="0.75" top="1" bottom="1" header="0.5" footer="0.5"/>
  <pageSetup paperSize="9" orientation="portrait" horizontalDpi="4294967292" verticalDpi="4294967292"/>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M40"/>
  <sheetViews>
    <sheetView showGridLines="0" zoomScale="120" zoomScaleNormal="120" zoomScaleSheetLayoutView="110" zoomScalePageLayoutView="125" workbookViewId="0"/>
  </sheetViews>
  <sheetFormatPr defaultColWidth="10.85546875" defaultRowHeight="15"/>
  <cols>
    <col min="1" max="10" width="10.85546875" style="3"/>
    <col min="11" max="11" width="2.28515625" style="33" customWidth="1"/>
    <col min="12" max="28" width="10.85546875" style="3"/>
    <col min="29" max="39" width="10.85546875" style="3" customWidth="1"/>
    <col min="40" max="16384" width="10.85546875" style="3"/>
  </cols>
  <sheetData>
    <row r="1" spans="1:39">
      <c r="A1" s="19" t="s">
        <v>357</v>
      </c>
      <c r="B1" s="17"/>
      <c r="C1" s="48"/>
      <c r="D1" s="48"/>
      <c r="E1" s="48"/>
      <c r="F1" s="48"/>
      <c r="G1" s="48"/>
      <c r="H1" s="48"/>
      <c r="I1" s="48"/>
      <c r="J1" s="17"/>
      <c r="K1" s="17"/>
      <c r="L1" s="17"/>
      <c r="M1" s="17"/>
      <c r="N1" s="17"/>
    </row>
    <row r="2" spans="1:39">
      <c r="A2" s="21"/>
      <c r="B2" s="21"/>
      <c r="C2" s="18"/>
      <c r="D2" s="18"/>
      <c r="E2" s="18"/>
      <c r="F2" s="18"/>
      <c r="G2" s="18"/>
      <c r="H2" s="18"/>
      <c r="I2" s="48"/>
      <c r="J2" s="21"/>
      <c r="K2" s="17"/>
      <c r="L2" s="1"/>
      <c r="M2" s="1"/>
      <c r="N2" s="1"/>
    </row>
    <row r="3" spans="1:39" ht="56.1" customHeight="1">
      <c r="A3" s="68" t="s">
        <v>3</v>
      </c>
      <c r="B3" s="50" t="s">
        <v>62</v>
      </c>
      <c r="C3" s="50" t="s">
        <v>63</v>
      </c>
      <c r="D3" s="50" t="s">
        <v>102</v>
      </c>
      <c r="E3" s="50" t="s">
        <v>104</v>
      </c>
      <c r="F3" s="50" t="s">
        <v>82</v>
      </c>
      <c r="G3" s="50" t="s">
        <v>64</v>
      </c>
      <c r="H3" s="50" t="s">
        <v>103</v>
      </c>
      <c r="I3" s="50" t="s">
        <v>105</v>
      </c>
      <c r="J3" s="50" t="s">
        <v>395</v>
      </c>
      <c r="K3" s="66"/>
      <c r="L3" s="33"/>
      <c r="N3" s="66"/>
    </row>
    <row r="4" spans="1:39">
      <c r="A4" s="15">
        <v>1990</v>
      </c>
      <c r="B4" s="16">
        <v>2447.5485069501779</v>
      </c>
      <c r="C4" s="16">
        <v>2857.8352517719441</v>
      </c>
      <c r="D4" s="16">
        <v>9.5302303100000003</v>
      </c>
      <c r="E4" s="16">
        <v>5.9599070000000003</v>
      </c>
      <c r="F4" s="16">
        <v>552.78013804254203</v>
      </c>
      <c r="G4" s="16">
        <v>2527.4405742667559</v>
      </c>
      <c r="H4" s="16">
        <v>1002.6283452272829</v>
      </c>
      <c r="I4" s="40">
        <v>606.73907721672902</v>
      </c>
      <c r="J4" s="38">
        <v>10010.462030785433</v>
      </c>
      <c r="K4" s="38"/>
      <c r="L4" s="70"/>
      <c r="N4" s="52"/>
      <c r="AD4"/>
      <c r="AE4"/>
      <c r="AF4"/>
      <c r="AG4"/>
      <c r="AH4"/>
      <c r="AI4"/>
      <c r="AJ4"/>
      <c r="AK4"/>
      <c r="AL4"/>
      <c r="AM4"/>
    </row>
    <row r="5" spans="1:39">
      <c r="A5" s="6">
        <v>1991</v>
      </c>
      <c r="B5" s="16">
        <v>2742.9874671058324</v>
      </c>
      <c r="C5" s="16">
        <v>3288.498303504919</v>
      </c>
      <c r="D5" s="16">
        <v>11.958351650000001</v>
      </c>
      <c r="E5" s="16">
        <v>6.8963704999999997</v>
      </c>
      <c r="F5" s="16">
        <v>653.64246490081314</v>
      </c>
      <c r="G5" s="16">
        <v>3054.6829542207779</v>
      </c>
      <c r="H5" s="16">
        <v>1205.3922435056406</v>
      </c>
      <c r="I5" s="40">
        <v>574.6779744450638</v>
      </c>
      <c r="J5" s="38">
        <v>11538.736129833045</v>
      </c>
      <c r="K5" s="38"/>
      <c r="L5" s="70"/>
      <c r="N5" s="52"/>
      <c r="AD5"/>
      <c r="AE5"/>
      <c r="AF5"/>
      <c r="AG5"/>
      <c r="AH5"/>
      <c r="AI5"/>
      <c r="AJ5"/>
      <c r="AK5"/>
      <c r="AL5"/>
      <c r="AM5"/>
    </row>
    <row r="6" spans="1:39">
      <c r="A6" s="6">
        <v>1992</v>
      </c>
      <c r="B6" s="16">
        <v>3255.5060836522189</v>
      </c>
      <c r="C6" s="16">
        <v>3675.1042325440999</v>
      </c>
      <c r="D6" s="16">
        <v>13.717076070000001</v>
      </c>
      <c r="E6" s="16">
        <v>7.8768589999999996</v>
      </c>
      <c r="F6" s="16">
        <v>696.66919991023019</v>
      </c>
      <c r="G6" s="16">
        <v>3473.070572575336</v>
      </c>
      <c r="H6" s="16">
        <v>1335.3031533930193</v>
      </c>
      <c r="I6" s="40">
        <v>657.17488104335303</v>
      </c>
      <c r="J6" s="38">
        <v>13114.422058188256</v>
      </c>
      <c r="K6" s="38"/>
      <c r="L6" s="70"/>
      <c r="N6" s="52"/>
      <c r="AD6"/>
      <c r="AE6"/>
      <c r="AF6"/>
      <c r="AG6"/>
      <c r="AH6"/>
      <c r="AI6"/>
      <c r="AJ6"/>
      <c r="AK6"/>
      <c r="AL6"/>
      <c r="AM6"/>
    </row>
    <row r="7" spans="1:39">
      <c r="A7" s="6">
        <v>1993</v>
      </c>
      <c r="B7" s="16">
        <v>4009.4874380504557</v>
      </c>
      <c r="C7" s="16">
        <v>4162.3964486581372</v>
      </c>
      <c r="D7" s="16">
        <v>15.4648731</v>
      </c>
      <c r="E7" s="16">
        <v>9.2526700000000002</v>
      </c>
      <c r="F7" s="16">
        <v>790.33164366582002</v>
      </c>
      <c r="G7" s="16">
        <v>4438.7930822912213</v>
      </c>
      <c r="H7" s="16">
        <v>1506.2248080596394</v>
      </c>
      <c r="I7" s="40">
        <v>652.48447190452111</v>
      </c>
      <c r="J7" s="38">
        <v>15584.435435729796</v>
      </c>
      <c r="K7" s="38"/>
      <c r="L7" s="70"/>
      <c r="N7" s="52"/>
      <c r="AD7"/>
      <c r="AE7"/>
      <c r="AF7"/>
      <c r="AG7"/>
      <c r="AH7"/>
      <c r="AI7"/>
      <c r="AJ7"/>
      <c r="AK7"/>
      <c r="AL7"/>
      <c r="AM7"/>
    </row>
    <row r="8" spans="1:39">
      <c r="A8" s="6">
        <v>1994</v>
      </c>
      <c r="B8" s="16">
        <v>4947.4710071103727</v>
      </c>
      <c r="C8" s="16">
        <v>4934.0367949386173</v>
      </c>
      <c r="D8" s="16">
        <v>17.150647249999999</v>
      </c>
      <c r="E8" s="16">
        <v>10.725477</v>
      </c>
      <c r="F8" s="16">
        <v>948.99496523558992</v>
      </c>
      <c r="G8" s="16">
        <v>4882.5057940814859</v>
      </c>
      <c r="H8" s="16">
        <v>1325.9802799109043</v>
      </c>
      <c r="I8" s="40">
        <v>734.6132571825583</v>
      </c>
      <c r="J8" s="38">
        <v>17801.478222709527</v>
      </c>
      <c r="K8" s="38"/>
      <c r="L8" s="70"/>
      <c r="N8" s="52"/>
      <c r="AD8"/>
      <c r="AE8"/>
      <c r="AF8"/>
      <c r="AG8"/>
      <c r="AH8"/>
      <c r="AI8"/>
      <c r="AJ8"/>
      <c r="AK8"/>
      <c r="AL8"/>
      <c r="AM8"/>
    </row>
    <row r="9" spans="1:39">
      <c r="A9" s="6">
        <v>1995</v>
      </c>
      <c r="B9" s="16">
        <v>5718.0539859767905</v>
      </c>
      <c r="C9" s="16">
        <v>5543.2781929022112</v>
      </c>
      <c r="D9" s="16">
        <v>19.7773073</v>
      </c>
      <c r="E9" s="16">
        <v>12.368107999999999</v>
      </c>
      <c r="F9" s="16">
        <v>1100.69044239749</v>
      </c>
      <c r="G9" s="16">
        <v>5694.1452613825077</v>
      </c>
      <c r="H9" s="16">
        <v>1548.2278534328229</v>
      </c>
      <c r="I9" s="40">
        <v>779.62174833509846</v>
      </c>
      <c r="J9" s="38">
        <v>20416.162899726922</v>
      </c>
      <c r="K9" s="38"/>
      <c r="L9" s="70"/>
      <c r="N9" s="52"/>
      <c r="AD9"/>
      <c r="AE9"/>
      <c r="AF9"/>
      <c r="AG9"/>
      <c r="AH9"/>
      <c r="AI9"/>
      <c r="AJ9"/>
      <c r="AK9"/>
      <c r="AL9"/>
      <c r="AM9"/>
    </row>
    <row r="10" spans="1:39">
      <c r="A10" s="6">
        <v>1996</v>
      </c>
      <c r="B10" s="16">
        <v>6663.5025892885669</v>
      </c>
      <c r="C10" s="16">
        <v>6360.3707147081459</v>
      </c>
      <c r="D10" s="16">
        <v>22.824534710000002</v>
      </c>
      <c r="E10" s="16">
        <v>14.226846999999999</v>
      </c>
      <c r="F10" s="16">
        <v>1296.985718258059</v>
      </c>
      <c r="G10" s="16">
        <v>6535.9235462516708</v>
      </c>
      <c r="H10" s="16">
        <v>1707.021895043524</v>
      </c>
      <c r="I10" s="40">
        <v>835.04347698379445</v>
      </c>
      <c r="J10" s="38">
        <v>23435.89932224376</v>
      </c>
      <c r="K10" s="38"/>
      <c r="L10" s="70"/>
      <c r="N10" s="52"/>
      <c r="AD10"/>
      <c r="AE10"/>
      <c r="AF10"/>
      <c r="AG10"/>
      <c r="AH10"/>
      <c r="AI10"/>
      <c r="AJ10"/>
      <c r="AK10"/>
      <c r="AL10"/>
      <c r="AM10"/>
    </row>
    <row r="11" spans="1:39">
      <c r="A11" s="6">
        <v>1997</v>
      </c>
      <c r="B11" s="16">
        <v>7691.2626113213182</v>
      </c>
      <c r="C11" s="16">
        <v>7125.902501886796</v>
      </c>
      <c r="D11" s="16">
        <v>26.867056959999999</v>
      </c>
      <c r="E11" s="16">
        <v>16.489131</v>
      </c>
      <c r="F11" s="16">
        <v>1469.5232536761155</v>
      </c>
      <c r="G11" s="16">
        <v>7648.1171675396581</v>
      </c>
      <c r="H11" s="16">
        <v>1670.2817597250651</v>
      </c>
      <c r="I11" s="40">
        <v>911.30500077596344</v>
      </c>
      <c r="J11" s="38">
        <v>26559.748482884916</v>
      </c>
      <c r="K11" s="38"/>
      <c r="L11" s="70"/>
      <c r="N11" s="52"/>
      <c r="AD11"/>
      <c r="AE11"/>
      <c r="AF11"/>
      <c r="AG11"/>
      <c r="AH11"/>
      <c r="AI11"/>
      <c r="AJ11"/>
      <c r="AK11"/>
      <c r="AL11"/>
      <c r="AM11"/>
    </row>
    <row r="12" spans="1:39">
      <c r="A12" s="6">
        <v>1998</v>
      </c>
      <c r="B12" s="16">
        <v>9217.941449696089</v>
      </c>
      <c r="C12" s="16">
        <v>8143.9102045497111</v>
      </c>
      <c r="D12" s="16">
        <v>70.000196710000012</v>
      </c>
      <c r="E12" s="16">
        <v>20.262067999999999</v>
      </c>
      <c r="F12" s="16">
        <v>1650.6193937094702</v>
      </c>
      <c r="G12" s="16">
        <v>9212.5684322902471</v>
      </c>
      <c r="H12" s="16">
        <v>2048.3476501872174</v>
      </c>
      <c r="I12" s="40">
        <v>974.71745644098928</v>
      </c>
      <c r="J12" s="38">
        <v>31338.366851583727</v>
      </c>
      <c r="K12" s="38"/>
      <c r="L12" s="70"/>
      <c r="N12" s="52"/>
      <c r="AD12"/>
      <c r="AE12"/>
      <c r="AF12"/>
      <c r="AG12"/>
      <c r="AH12"/>
      <c r="AI12"/>
      <c r="AJ12"/>
      <c r="AK12"/>
      <c r="AL12"/>
      <c r="AM12"/>
    </row>
    <row r="13" spans="1:39">
      <c r="A13" s="6">
        <v>1999</v>
      </c>
      <c r="B13" s="16">
        <v>10224.005138626062</v>
      </c>
      <c r="C13" s="16">
        <v>8863.5241677470112</v>
      </c>
      <c r="D13" s="16">
        <v>76.168460999999994</v>
      </c>
      <c r="E13" s="16">
        <v>28.80977</v>
      </c>
      <c r="F13" s="16">
        <v>1843.5133299548893</v>
      </c>
      <c r="G13" s="16">
        <v>9880.4063916814794</v>
      </c>
      <c r="H13" s="16">
        <v>2432.7814692781176</v>
      </c>
      <c r="I13" s="40">
        <v>1099.0569693069235</v>
      </c>
      <c r="J13" s="38">
        <v>34448.265697594485</v>
      </c>
      <c r="K13" s="38"/>
      <c r="L13" s="70"/>
      <c r="N13" s="52"/>
      <c r="AD13"/>
      <c r="AE13"/>
      <c r="AF13"/>
      <c r="AG13"/>
      <c r="AH13"/>
      <c r="AI13"/>
      <c r="AJ13"/>
      <c r="AK13"/>
      <c r="AL13"/>
      <c r="AM13"/>
    </row>
    <row r="14" spans="1:39">
      <c r="A14" s="6">
        <v>2000</v>
      </c>
      <c r="B14" s="16">
        <v>12661.39966412284</v>
      </c>
      <c r="C14" s="16">
        <v>10208.483334344653</v>
      </c>
      <c r="D14" s="16">
        <v>81.740220720900993</v>
      </c>
      <c r="E14" s="16">
        <v>37.357472000000001</v>
      </c>
      <c r="F14" s="16">
        <v>2019.7815018829128</v>
      </c>
      <c r="G14" s="16">
        <v>11570.959497890257</v>
      </c>
      <c r="H14" s="16">
        <v>2619.0606163909201</v>
      </c>
      <c r="I14" s="40">
        <v>1868.3942411808214</v>
      </c>
      <c r="J14" s="38">
        <v>41067.176548533309</v>
      </c>
      <c r="K14" s="38"/>
      <c r="L14" s="70"/>
      <c r="N14" s="52"/>
      <c r="AD14"/>
      <c r="AE14"/>
      <c r="AF14"/>
      <c r="AG14"/>
      <c r="AH14"/>
      <c r="AI14"/>
      <c r="AJ14"/>
      <c r="AK14"/>
      <c r="AL14"/>
      <c r="AM14"/>
    </row>
    <row r="15" spans="1:39">
      <c r="A15" s="6">
        <v>2001</v>
      </c>
      <c r="B15" s="16">
        <v>14194.73856300069</v>
      </c>
      <c r="C15" s="16">
        <v>11498.59980566858</v>
      </c>
      <c r="D15" s="16">
        <v>130.709903303418</v>
      </c>
      <c r="E15" s="16">
        <v>45.905175999999997</v>
      </c>
      <c r="F15" s="16">
        <v>2439.2501690093159</v>
      </c>
      <c r="G15" s="16">
        <v>13338.100861602466</v>
      </c>
      <c r="H15" s="16">
        <v>2990.3605631405799</v>
      </c>
      <c r="I15" s="40">
        <v>2292.3008298343634</v>
      </c>
      <c r="J15" s="38">
        <v>46929.965871559412</v>
      </c>
      <c r="K15" s="38"/>
      <c r="L15" s="70"/>
      <c r="N15" s="52"/>
      <c r="AD15"/>
      <c r="AE15"/>
      <c r="AF15"/>
      <c r="AG15"/>
      <c r="AH15"/>
      <c r="AI15"/>
      <c r="AJ15"/>
      <c r="AK15"/>
      <c r="AL15"/>
      <c r="AM15"/>
    </row>
    <row r="16" spans="1:39">
      <c r="A16" s="6">
        <v>2002</v>
      </c>
      <c r="B16" s="16">
        <v>17870.679386952575</v>
      </c>
      <c r="C16" s="16">
        <v>13603.688601966107</v>
      </c>
      <c r="D16" s="16">
        <v>112.17771899464</v>
      </c>
      <c r="E16" s="16">
        <v>54.45288</v>
      </c>
      <c r="F16" s="16">
        <v>3010.4864039582189</v>
      </c>
      <c r="G16" s="16">
        <v>15912.542573202361</v>
      </c>
      <c r="H16" s="16">
        <v>3342.0180322785332</v>
      </c>
      <c r="I16" s="40">
        <v>2461.7396504092098</v>
      </c>
      <c r="J16" s="38">
        <v>56367.785247761647</v>
      </c>
      <c r="K16" s="38"/>
      <c r="L16" s="70"/>
      <c r="N16" s="52"/>
      <c r="AD16"/>
      <c r="AE16"/>
      <c r="AF16"/>
      <c r="AG16"/>
      <c r="AH16"/>
      <c r="AI16"/>
      <c r="AJ16"/>
      <c r="AK16"/>
      <c r="AL16"/>
      <c r="AM16"/>
    </row>
    <row r="17" spans="1:39">
      <c r="A17" s="6">
        <v>2003</v>
      </c>
      <c r="B17" s="16">
        <v>19400.637643448201</v>
      </c>
      <c r="C17" s="16">
        <v>16039.423914373081</v>
      </c>
      <c r="D17" s="16">
        <v>102.38355263000999</v>
      </c>
      <c r="E17" s="16">
        <v>63.000584000000003</v>
      </c>
      <c r="F17" s="16">
        <v>3379.7606281225644</v>
      </c>
      <c r="G17" s="16">
        <v>17729.489442542239</v>
      </c>
      <c r="H17" s="16">
        <v>3970.902287580393</v>
      </c>
      <c r="I17" s="40">
        <v>2589.5107979105733</v>
      </c>
      <c r="J17" s="38">
        <v>63275.108850607066</v>
      </c>
      <c r="K17" s="38"/>
      <c r="L17" s="70"/>
      <c r="N17" s="52"/>
      <c r="AD17"/>
      <c r="AE17"/>
      <c r="AF17"/>
      <c r="AG17"/>
      <c r="AH17"/>
      <c r="AI17"/>
      <c r="AJ17"/>
      <c r="AK17"/>
      <c r="AL17"/>
      <c r="AM17"/>
    </row>
    <row r="18" spans="1:39">
      <c r="A18" s="6">
        <v>2004</v>
      </c>
      <c r="B18" s="16">
        <v>24471.648467500723</v>
      </c>
      <c r="C18" s="16">
        <v>17586.847018840064</v>
      </c>
      <c r="D18" s="16">
        <v>114.44352599622999</v>
      </c>
      <c r="E18" s="16">
        <v>71.548287999999999</v>
      </c>
      <c r="F18" s="16">
        <v>4082.5009131483894</v>
      </c>
      <c r="G18" s="16">
        <v>20784.548623912422</v>
      </c>
      <c r="H18" s="16">
        <v>5368.4807644435023</v>
      </c>
      <c r="I18" s="40">
        <v>4206.0038209572758</v>
      </c>
      <c r="J18" s="38">
        <v>76686.021422798614</v>
      </c>
      <c r="K18" s="38"/>
      <c r="L18" s="70"/>
      <c r="N18" s="52"/>
      <c r="AD18"/>
      <c r="AE18"/>
      <c r="AF18"/>
      <c r="AG18"/>
      <c r="AH18"/>
      <c r="AI18"/>
      <c r="AJ18"/>
      <c r="AK18"/>
      <c r="AL18"/>
      <c r="AM18"/>
    </row>
    <row r="19" spans="1:39">
      <c r="A19" s="6">
        <v>2005</v>
      </c>
      <c r="B19" s="16">
        <v>32212.264589112252</v>
      </c>
      <c r="C19" s="16">
        <v>20874.381897939009</v>
      </c>
      <c r="D19" s="16">
        <v>128.20508950299998</v>
      </c>
      <c r="E19" s="16">
        <v>80.095984000000001</v>
      </c>
      <c r="F19" s="16">
        <v>5430.0788928849533</v>
      </c>
      <c r="G19" s="16">
        <v>21731.603332427741</v>
      </c>
      <c r="H19" s="16">
        <v>5614.4940356424759</v>
      </c>
      <c r="I19" s="40">
        <v>2568.6519748638266</v>
      </c>
      <c r="J19" s="38">
        <v>88639.775796373244</v>
      </c>
      <c r="K19" s="38"/>
      <c r="L19" s="70"/>
      <c r="N19" s="52"/>
      <c r="AD19"/>
      <c r="AE19"/>
      <c r="AF19"/>
      <c r="AG19"/>
      <c r="AH19"/>
      <c r="AI19"/>
      <c r="AJ19"/>
      <c r="AK19"/>
      <c r="AL19"/>
      <c r="AM19"/>
    </row>
    <row r="20" spans="1:39">
      <c r="A20" s="6">
        <v>2006</v>
      </c>
      <c r="B20" s="16">
        <v>38574.983592914046</v>
      </c>
      <c r="C20" s="16">
        <v>19936.562694215947</v>
      </c>
      <c r="D20" s="16">
        <v>142.82929466234</v>
      </c>
      <c r="E20" s="16">
        <v>88.643687999999997</v>
      </c>
      <c r="F20" s="16">
        <v>8158.6507314826367</v>
      </c>
      <c r="G20" s="16">
        <v>29136.801245987372</v>
      </c>
      <c r="H20" s="16">
        <v>6793.9446877345144</v>
      </c>
      <c r="I20" s="40">
        <v>3029.477821696757</v>
      </c>
      <c r="J20" s="38">
        <v>105861.89375669361</v>
      </c>
      <c r="K20" s="38"/>
      <c r="L20" s="70"/>
      <c r="N20" s="52"/>
      <c r="AD20"/>
      <c r="AE20"/>
      <c r="AF20"/>
      <c r="AG20"/>
      <c r="AH20"/>
      <c r="AI20"/>
      <c r="AJ20"/>
      <c r="AK20"/>
      <c r="AL20"/>
      <c r="AM20"/>
    </row>
    <row r="21" spans="1:39">
      <c r="A21" s="6">
        <v>2007</v>
      </c>
      <c r="B21" s="16">
        <v>45119.276741259586</v>
      </c>
      <c r="C21" s="16">
        <v>24237.762941434779</v>
      </c>
      <c r="D21" s="16">
        <v>152.82986135971998</v>
      </c>
      <c r="E21" s="16">
        <v>94.651759999999996</v>
      </c>
      <c r="F21" s="16">
        <v>9108.7601240708518</v>
      </c>
      <c r="G21" s="16">
        <v>29816.062143683881</v>
      </c>
      <c r="H21" s="16">
        <v>7975.046963675175</v>
      </c>
      <c r="I21" s="40">
        <v>3395.4950579989818</v>
      </c>
      <c r="J21" s="38">
        <v>119899.88559348296</v>
      </c>
      <c r="K21" s="38"/>
      <c r="L21" s="70"/>
      <c r="N21" s="52"/>
      <c r="AD21"/>
      <c r="AE21"/>
      <c r="AF21"/>
      <c r="AG21"/>
      <c r="AH21"/>
      <c r="AI21"/>
      <c r="AJ21"/>
      <c r="AK21"/>
      <c r="AL21"/>
      <c r="AM21"/>
    </row>
    <row r="22" spans="1:39">
      <c r="A22" s="6">
        <v>2008</v>
      </c>
      <c r="B22" s="16">
        <v>51213.022385846969</v>
      </c>
      <c r="C22" s="16">
        <v>29346.410550673514</v>
      </c>
      <c r="D22" s="16">
        <v>161.33471595645003</v>
      </c>
      <c r="E22" s="16">
        <v>100.9</v>
      </c>
      <c r="F22" s="16">
        <v>10402.803543217016</v>
      </c>
      <c r="G22" s="16">
        <v>34447.032088627988</v>
      </c>
      <c r="H22" s="16">
        <v>9177.7315349246855</v>
      </c>
      <c r="I22" s="40">
        <v>4357.9432034055144</v>
      </c>
      <c r="J22" s="38">
        <v>139207.17802265211</v>
      </c>
      <c r="K22" s="38"/>
      <c r="L22" s="70"/>
      <c r="N22" s="52"/>
      <c r="AD22"/>
      <c r="AE22"/>
      <c r="AF22"/>
      <c r="AG22"/>
      <c r="AH22"/>
      <c r="AI22"/>
      <c r="AJ22"/>
      <c r="AK22"/>
      <c r="AL22"/>
      <c r="AM22"/>
    </row>
    <row r="23" spans="1:39">
      <c r="A23" s="6">
        <v>2009</v>
      </c>
      <c r="B23" s="16">
        <v>57057.953080803658</v>
      </c>
      <c r="C23" s="16">
        <v>31811.522586533811</v>
      </c>
      <c r="D23" s="16">
        <v>174.45588003571001</v>
      </c>
      <c r="E23" s="16">
        <v>107.3</v>
      </c>
      <c r="F23" s="16">
        <v>12311.544184873304</v>
      </c>
      <c r="G23" s="16">
        <v>38497.588063777555</v>
      </c>
      <c r="H23" s="16">
        <v>10195.356179023151</v>
      </c>
      <c r="I23" s="40">
        <v>5206.4730217646274</v>
      </c>
      <c r="J23" s="38">
        <v>155362.19299681182</v>
      </c>
      <c r="K23" s="38"/>
      <c r="L23" s="70"/>
      <c r="N23" s="52"/>
      <c r="AD23"/>
      <c r="AE23"/>
      <c r="AF23"/>
      <c r="AG23"/>
      <c r="AH23"/>
      <c r="AI23"/>
      <c r="AJ23"/>
      <c r="AK23"/>
      <c r="AL23"/>
      <c r="AM23"/>
    </row>
    <row r="24" spans="1:39">
      <c r="A24" s="6">
        <v>2010</v>
      </c>
      <c r="B24" s="16">
        <v>62305.224584303185</v>
      </c>
      <c r="C24" s="16">
        <v>35234.463153696852</v>
      </c>
      <c r="D24" s="16">
        <v>232.36667337593002</v>
      </c>
      <c r="E24" s="16">
        <v>111.6</v>
      </c>
      <c r="F24" s="16">
        <v>15095.041121084912</v>
      </c>
      <c r="G24" s="16">
        <v>45383.772017553565</v>
      </c>
      <c r="H24" s="16">
        <v>10288.81396638053</v>
      </c>
      <c r="I24" s="40">
        <v>4940.2291751418234</v>
      </c>
      <c r="J24" s="38">
        <v>173591.51069153677</v>
      </c>
      <c r="K24" s="38"/>
      <c r="L24" s="70"/>
      <c r="N24" s="52"/>
      <c r="AD24"/>
      <c r="AE24"/>
      <c r="AF24"/>
      <c r="AG24"/>
      <c r="AH24"/>
      <c r="AI24"/>
      <c r="AJ24"/>
      <c r="AK24"/>
      <c r="AL24"/>
      <c r="AM24"/>
    </row>
    <row r="25" spans="1:39">
      <c r="A25" s="6">
        <v>2011</v>
      </c>
      <c r="B25" s="16">
        <v>72354.879172927962</v>
      </c>
      <c r="C25" s="16">
        <v>41505.171846581368</v>
      </c>
      <c r="D25" s="16">
        <v>225.61252076241999</v>
      </c>
      <c r="E25" s="16">
        <v>116</v>
      </c>
      <c r="F25" s="16">
        <v>16881.183189616142</v>
      </c>
      <c r="G25" s="16">
        <v>51135.498680341996</v>
      </c>
      <c r="H25" s="16">
        <v>11544.848865439692</v>
      </c>
      <c r="I25" s="40">
        <v>5284.6355521513806</v>
      </c>
      <c r="J25" s="38">
        <v>199047.82982782094</v>
      </c>
      <c r="K25" s="38"/>
      <c r="L25" s="70"/>
      <c r="N25" s="38"/>
      <c r="AD25"/>
      <c r="AE25"/>
      <c r="AF25"/>
      <c r="AG25"/>
      <c r="AH25"/>
      <c r="AI25"/>
      <c r="AJ25"/>
      <c r="AK25"/>
      <c r="AL25"/>
      <c r="AM25"/>
    </row>
    <row r="26" spans="1:39">
      <c r="A26" s="6">
        <v>2012</v>
      </c>
      <c r="B26" s="16">
        <v>80459.792950839037</v>
      </c>
      <c r="C26" s="16">
        <v>48532.187397063899</v>
      </c>
      <c r="D26" s="16">
        <v>192.72630110653</v>
      </c>
      <c r="E26" s="16">
        <v>120.5</v>
      </c>
      <c r="F26" s="16">
        <v>19693.833724676759</v>
      </c>
      <c r="G26" s="16">
        <v>60088.481754155509</v>
      </c>
      <c r="H26" s="16">
        <v>12552.190364785463</v>
      </c>
      <c r="I26" s="40">
        <v>6626.4057139219931</v>
      </c>
      <c r="J26" s="38">
        <v>228266.1182065492</v>
      </c>
      <c r="K26" s="38"/>
      <c r="L26" s="70"/>
      <c r="N26" s="38"/>
      <c r="AD26"/>
      <c r="AE26"/>
      <c r="AF26"/>
      <c r="AG26"/>
      <c r="AH26"/>
      <c r="AI26"/>
      <c r="AJ26"/>
      <c r="AK26"/>
      <c r="AL26"/>
      <c r="AM26"/>
    </row>
    <row r="27" spans="1:39">
      <c r="A27" s="6">
        <v>2013</v>
      </c>
      <c r="B27" s="16">
        <v>97421.23891184901</v>
      </c>
      <c r="C27" s="16">
        <v>54448.639594445078</v>
      </c>
      <c r="D27" s="16">
        <v>200.11174837585</v>
      </c>
      <c r="E27" s="16">
        <v>125.1</v>
      </c>
      <c r="F27" s="16">
        <v>21091.649367106558</v>
      </c>
      <c r="G27" s="16">
        <v>66222.081887785302</v>
      </c>
      <c r="H27" s="16">
        <v>14033.078104271359</v>
      </c>
      <c r="I27" s="40">
        <v>7605.6779412934284</v>
      </c>
      <c r="J27" s="38">
        <v>261147.57755512657</v>
      </c>
      <c r="K27" s="38"/>
      <c r="L27" s="70"/>
      <c r="N27" s="17"/>
      <c r="AD27"/>
      <c r="AE27"/>
      <c r="AF27"/>
      <c r="AG27"/>
      <c r="AH27"/>
      <c r="AI27"/>
      <c r="AJ27"/>
      <c r="AK27"/>
      <c r="AL27"/>
      <c r="AM27"/>
    </row>
    <row r="28" spans="1:39">
      <c r="A28" s="6">
        <v>2014</v>
      </c>
      <c r="B28" s="16">
        <v>112326.67779275167</v>
      </c>
      <c r="C28" s="16">
        <v>58418.813255213368</v>
      </c>
      <c r="D28" s="16">
        <v>207.51614066820002</v>
      </c>
      <c r="E28" s="16">
        <v>129.80000000000001</v>
      </c>
      <c r="F28" s="16">
        <v>21897.245501433481</v>
      </c>
      <c r="G28" s="16">
        <v>70328.364309357014</v>
      </c>
      <c r="H28" s="16">
        <v>15938.790261870719</v>
      </c>
      <c r="I28" s="40">
        <v>9388.1251662228533</v>
      </c>
      <c r="J28" s="38">
        <v>288635.33242751728</v>
      </c>
      <c r="K28" s="38"/>
      <c r="L28" s="30"/>
      <c r="M28" s="17"/>
      <c r="N28" s="1"/>
      <c r="AD28"/>
      <c r="AE28"/>
      <c r="AF28"/>
      <c r="AG28"/>
      <c r="AH28"/>
      <c r="AI28"/>
      <c r="AJ28"/>
      <c r="AK28"/>
      <c r="AL28"/>
      <c r="AM28"/>
    </row>
    <row r="29" spans="1:39">
      <c r="A29" s="6">
        <v>2015</v>
      </c>
      <c r="B29" s="16">
        <v>128820.35009957811</v>
      </c>
      <c r="C29" s="16">
        <v>63735.242146953256</v>
      </c>
      <c r="D29" s="16">
        <v>215.99790402709002</v>
      </c>
      <c r="E29" s="16">
        <v>135</v>
      </c>
      <c r="F29" s="16">
        <v>23880.681307297837</v>
      </c>
      <c r="G29" s="16">
        <v>73717.060506211914</v>
      </c>
      <c r="H29" s="16">
        <v>16691.762404061396</v>
      </c>
      <c r="I29" s="40">
        <v>11371.048359695342</v>
      </c>
      <c r="J29" s="38">
        <v>318567.14272782498</v>
      </c>
      <c r="K29" s="38"/>
      <c r="L29" s="52"/>
      <c r="M29" s="52"/>
      <c r="N29" s="1"/>
      <c r="AD29"/>
      <c r="AE29"/>
      <c r="AF29"/>
      <c r="AG29"/>
      <c r="AH29"/>
      <c r="AI29"/>
      <c r="AJ29"/>
      <c r="AK29"/>
      <c r="AL29"/>
      <c r="AM29"/>
    </row>
    <row r="30" spans="1:39">
      <c r="A30" s="6">
        <v>2016</v>
      </c>
      <c r="B30" s="16">
        <v>141671.54149281047</v>
      </c>
      <c r="C30" s="16">
        <v>68709.195154733039</v>
      </c>
      <c r="D30" s="16">
        <v>224.52430666826999</v>
      </c>
      <c r="E30" s="16">
        <v>140.4</v>
      </c>
      <c r="F30" s="16">
        <v>26368.072660599217</v>
      </c>
      <c r="G30" s="16">
        <v>81252.852521086854</v>
      </c>
      <c r="H30" s="16">
        <v>17803.635272834679</v>
      </c>
      <c r="I30" s="40">
        <v>12463.638576800951</v>
      </c>
      <c r="J30" s="38">
        <v>348633.85998553346</v>
      </c>
      <c r="K30" s="30"/>
      <c r="L30" s="52"/>
      <c r="M30" s="52"/>
      <c r="N30" s="1"/>
      <c r="AD30"/>
      <c r="AE30"/>
      <c r="AF30"/>
      <c r="AG30"/>
      <c r="AH30"/>
      <c r="AI30"/>
      <c r="AJ30"/>
      <c r="AK30"/>
      <c r="AL30"/>
      <c r="AM30"/>
    </row>
    <row r="31" spans="1:39">
      <c r="A31" s="6">
        <v>2017</v>
      </c>
      <c r="B31" s="16">
        <v>154473.01082641352</v>
      </c>
      <c r="C31" s="16">
        <v>72203.062736233362</v>
      </c>
      <c r="D31" s="16">
        <v>233.25310494338001</v>
      </c>
      <c r="E31" s="16">
        <v>145.80000000000001</v>
      </c>
      <c r="F31" s="16">
        <v>27626.073952437073</v>
      </c>
      <c r="G31" s="16">
        <v>88152.488005009523</v>
      </c>
      <c r="H31" s="16">
        <v>18254.110077248275</v>
      </c>
      <c r="I31" s="40">
        <v>12452.905873743981</v>
      </c>
      <c r="J31" s="38">
        <v>373540.70457602915</v>
      </c>
      <c r="K31" s="17"/>
      <c r="L31" s="52"/>
      <c r="M31" s="52"/>
      <c r="N31" s="1"/>
      <c r="AD31"/>
      <c r="AE31"/>
      <c r="AF31"/>
      <c r="AG31"/>
      <c r="AH31"/>
      <c r="AI31"/>
      <c r="AJ31"/>
      <c r="AK31"/>
      <c r="AL31"/>
      <c r="AM31"/>
    </row>
    <row r="32" spans="1:39">
      <c r="A32" s="6">
        <v>2018</v>
      </c>
      <c r="B32" s="16">
        <v>175050.26139918726</v>
      </c>
      <c r="C32" s="16">
        <v>79979.082448477828</v>
      </c>
      <c r="D32" s="16">
        <v>242.17242123879922</v>
      </c>
      <c r="E32" s="16">
        <v>151.4</v>
      </c>
      <c r="F32" s="16">
        <v>30298.096457997221</v>
      </c>
      <c r="G32" s="16">
        <v>102720.88321082752</v>
      </c>
      <c r="H32" s="16">
        <v>20355.230624351938</v>
      </c>
      <c r="I32" s="40">
        <v>14422.019700053568</v>
      </c>
      <c r="J32" s="38">
        <v>423219.14626213413</v>
      </c>
      <c r="K32" s="17"/>
      <c r="L32" s="52"/>
      <c r="M32" s="52"/>
      <c r="N32" s="17"/>
      <c r="AD32"/>
      <c r="AE32"/>
      <c r="AF32"/>
      <c r="AG32"/>
      <c r="AH32"/>
      <c r="AI32"/>
      <c r="AJ32"/>
      <c r="AK32"/>
      <c r="AL32"/>
      <c r="AM32"/>
    </row>
    <row r="33" spans="1:39">
      <c r="A33" s="332" t="s">
        <v>352</v>
      </c>
      <c r="B33" s="134">
        <v>207257.94016471473</v>
      </c>
      <c r="C33" s="134">
        <v>89241.749663588242</v>
      </c>
      <c r="D33" s="134">
        <v>248.67492648581344</v>
      </c>
      <c r="E33" s="134">
        <v>155.45536910845522</v>
      </c>
      <c r="F33" s="134">
        <v>32719.565015886532</v>
      </c>
      <c r="G33" s="134">
        <v>118553.87629262915</v>
      </c>
      <c r="H33" s="134">
        <v>23490.521177763938</v>
      </c>
      <c r="I33" s="130">
        <v>17249.752961386697</v>
      </c>
      <c r="J33" s="94">
        <v>488917.53557156352</v>
      </c>
      <c r="L33" s="52"/>
      <c r="M33" s="52"/>
      <c r="AD33"/>
      <c r="AE33"/>
      <c r="AF33"/>
      <c r="AG33"/>
      <c r="AH33"/>
      <c r="AI33"/>
      <c r="AJ33"/>
      <c r="AK33"/>
      <c r="AL33"/>
      <c r="AM33"/>
    </row>
    <row r="34" spans="1:39">
      <c r="A34" s="1" t="s">
        <v>80</v>
      </c>
      <c r="B34" s="1"/>
      <c r="C34" s="18"/>
      <c r="D34" s="18"/>
      <c r="E34" s="18"/>
      <c r="F34" s="18"/>
      <c r="G34" s="18"/>
      <c r="H34" s="18"/>
      <c r="I34" s="18"/>
      <c r="J34" s="1"/>
      <c r="AD34"/>
      <c r="AE34"/>
      <c r="AF34"/>
      <c r="AG34"/>
      <c r="AH34"/>
      <c r="AI34"/>
      <c r="AJ34"/>
      <c r="AK34"/>
      <c r="AL34"/>
      <c r="AM34"/>
    </row>
    <row r="35" spans="1:39">
      <c r="A35" s="1" t="s">
        <v>185</v>
      </c>
      <c r="B35" s="1"/>
      <c r="C35" s="18"/>
      <c r="D35" s="18"/>
      <c r="E35" s="18"/>
      <c r="F35" s="18"/>
      <c r="G35" s="18"/>
      <c r="H35" s="18"/>
      <c r="I35" s="18"/>
      <c r="J35" s="1"/>
      <c r="AD35"/>
      <c r="AE35"/>
      <c r="AF35"/>
      <c r="AG35"/>
      <c r="AH35"/>
      <c r="AI35"/>
      <c r="AJ35"/>
      <c r="AK35"/>
      <c r="AL35"/>
      <c r="AM35"/>
    </row>
    <row r="36" spans="1:39">
      <c r="A36" s="23" t="s">
        <v>106</v>
      </c>
    </row>
    <row r="39" spans="1:39">
      <c r="A39" s="1" t="s">
        <v>681</v>
      </c>
    </row>
    <row r="40" spans="1:39">
      <c r="A40" s="452" t="s">
        <v>679</v>
      </c>
    </row>
  </sheetData>
  <hyperlinks>
    <hyperlink ref="A40" location="Contents!A1" display="Link to Contents" xr:uid="{00000000-0004-0000-0800-000000000000}"/>
  </hyperlinks>
  <pageMargins left="0.75" right="0.75" top="1" bottom="1" header="0.5" footer="0.5"/>
  <pageSetup paperSize="9" orientation="portrait" horizontalDpi="4294967292"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Contents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23</vt:lpstr>
      <vt:lpstr>Table 24</vt:lpstr>
      <vt:lpstr>Table 25</vt:lpstr>
      <vt:lpstr>Table 26</vt:lpstr>
      <vt:lpstr>Table 27</vt:lpstr>
      <vt:lpstr>Table 28</vt:lpstr>
      <vt:lpstr>Table 29</vt:lpstr>
      <vt:lpstr>Figure 1</vt:lpstr>
      <vt:lpstr>Figure 2</vt:lpstr>
      <vt:lpstr>Figure 3</vt:lpstr>
      <vt:lpstr>Figure 4</vt:lpstr>
      <vt:lpstr>Figure 5</vt:lpstr>
      <vt:lpstr>Figure 6</vt:lpstr>
      <vt:lpstr>Figure 7</vt:lpstr>
      <vt:lpstr>Figure 8</vt:lpstr>
      <vt:lpstr>Figure 9</vt:lpstr>
      <vt:lpstr>Figure 10</vt:lpstr>
      <vt:lpstr>Figure 11</vt:lpstr>
      <vt:lpstr>Figure 12</vt:lpstr>
      <vt:lpstr>Figure 13</vt:lpstr>
      <vt:lpstr>Figure 14</vt:lpstr>
      <vt:lpstr>Figure 15</vt:lpstr>
      <vt:lpstr>Figure 16</vt:lpstr>
      <vt:lpstr>Figure 17</vt:lpstr>
      <vt:lpstr>Figure 18</vt:lpstr>
      <vt:lpstr>Figure 19</vt:lpstr>
      <vt:lpstr>Figure 20</vt:lpstr>
      <vt:lpstr>Figure 21</vt:lpstr>
      <vt:lpstr>Figure 22</vt:lpstr>
      <vt:lpstr>Figure 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Sachini</dc:creator>
  <cp:lastModifiedBy>Sarasi</cp:lastModifiedBy>
  <cp:lastPrinted>2015-12-09T07:33:38Z</cp:lastPrinted>
  <dcterms:created xsi:type="dcterms:W3CDTF">2015-11-19T11:20:52Z</dcterms:created>
  <dcterms:modified xsi:type="dcterms:W3CDTF">2021-08-10T05:24:41Z</dcterms:modified>
</cp:coreProperties>
</file>